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0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1.xml" ContentType="application/vnd.openxmlformats-officedocument.drawingml.chartshapes+xml"/>
  <Override PartName="/xl/drawings/drawing13.xml" ContentType="application/vnd.openxmlformats-officedocument.drawingml.chartshapes+xml"/>
  <Override PartName="/xl/drawings/drawing87.xml" ContentType="application/vnd.openxmlformats-officedocument.drawingml.chartshapes+xml"/>
  <Override PartName="/xl/drawings/drawing58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77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82.xml" ContentType="application/vnd.openxmlformats-officedocument.drawingml.chartshapes+xml"/>
  <Override PartName="/xl/drawings/drawing16.xml" ContentType="application/vnd.openxmlformats-officedocument.drawingml.chartshapes+xml"/>
  <Override PartName="/xl/drawings/drawing69.xml" ContentType="application/vnd.openxmlformats-officedocument.drawingml.chartshapes+xml"/>
  <Override PartName="/xl/drawings/drawing53.xml" ContentType="application/vnd.openxmlformats-officedocument.drawingml.chartshapes+xml"/>
  <Override PartName="/xl/drawings/drawing79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0.xml" ContentType="application/vnd.openxmlformats-officedocument.drawingml.chartshapes+xml"/>
  <Override PartName="/xl/drawings/drawing85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7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6.xml" ContentType="application/vnd.openxmlformats-officedocument.drawingml.chartshapes+xml"/>
  <Override PartName="/xl/drawings/drawing70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6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91.xml" ContentType="application/vnd.openxmlformats-officedocument.drawingml.chartshapes+xml"/>
  <Override PartName="/xl/drawings/drawing21.xml" ContentType="application/vnd.openxmlformats-officedocument.drawingml.chartshapes+xml"/>
  <Override PartName="/xl/drawings/drawing121.xml" ContentType="application/vnd.openxmlformats-officedocument.drawingml.chartshapes+xml"/>
  <Override PartName="/xl/drawings/drawing114.xml" ContentType="application/vnd.openxmlformats-officedocument.drawingml.chartshapes+xml"/>
  <Override PartName="/xl/drawings/drawing39.xml" ContentType="application/vnd.openxmlformats-officedocument.drawingml.chartshapes+xml"/>
  <Override PartName="/xl/drawings/drawing113.xml" ContentType="application/vnd.openxmlformats-officedocument.drawingml.chartshapes+xml"/>
  <Override PartName="/xl/drawings/drawing120.xml" ContentType="application/vnd.openxmlformats-officedocument.drawingml.chartshapes+xml"/>
  <Override PartName="/xl/drawings/drawing101.xml" ContentType="application/vnd.openxmlformats-officedocument.drawingml.chartshapes+xml"/>
  <Override PartName="/xl/drawings/drawing78.xml" ContentType="application/vnd.openxmlformats-officedocument.drawingml.chartshapes+xml"/>
  <Override PartName="/xl/drawings/drawing67.xml" ContentType="application/vnd.openxmlformats-officedocument.drawingml.chartshapes+xml"/>
  <Override PartName="/xl/drawings/drawing119.xml" ContentType="application/vnd.openxmlformats-officedocument.drawingml.chartshapes+xml"/>
  <Override PartName="/xl/drawings/drawing90.xml" ContentType="application/vnd.openxmlformats-officedocument.drawingml.chartshapes+xml"/>
  <Override PartName="/xl/drawings/drawing117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drawings/drawing62.xml" ContentType="application/vnd.openxmlformats-officedocument.drawingml.chartshapes+xml"/>
  <Override PartName="/xl/drawings/drawing84.xml" ContentType="application/vnd.openxmlformats-officedocument.drawingml.chartshapes+xml"/>
  <Override PartName="/xl/workbook.xml" ContentType="application/vnd.openxmlformats-officedocument.spreadsheetml.sheet.main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8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81.xml" ContentType="application/vnd.openxmlformats-officedocument.drawingml.chartshapes+xml"/>
  <Override PartName="/xl/drawings/drawing57.xml" ContentType="application/vnd.openxmlformats-officedocument.drawingml.chartshapes+xml"/>
  <Override PartName="/xl/drawings/drawing97.xml" ContentType="application/vnd.openxmlformats-officedocument.drawingml.chartshapes+xml"/>
  <Override PartName="/xl/drawings/drawing25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1.xml" ContentType="application/vnd.openxmlformats-officedocument.drawingml.chartshapes+xml"/>
  <Override PartName="/xl/drawings/drawing123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olors33.xml" ContentType="application/vnd.ms-office.chartcolor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0" documentId="8_{E88ACFF4-CCD0-47D2-B574-641A5E18D258}" xr6:coauthVersionLast="47" xr6:coauthVersionMax="47" xr10:uidLastSave="{00000000-0000-0000-0000-000000000000}"/>
  <bookViews>
    <workbookView xWindow="-120" yWindow="-120" windowWidth="29040" windowHeight="15720" xr2:uid="{27A58F3E-9220-4362-8D89-7E52C1D127D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4" i="33" l="1"/>
  <c r="F74" i="33"/>
  <c r="H74" i="33"/>
  <c r="J74" i="33"/>
  <c r="L74" i="33"/>
  <c r="N74" i="33"/>
  <c r="O74" i="33"/>
  <c r="H135" i="43" l="1"/>
  <c r="T5" i="43"/>
  <c r="P5" i="43"/>
  <c r="N5" i="43"/>
  <c r="L5" i="43"/>
  <c r="M5" i="43"/>
  <c r="J5" i="43"/>
  <c r="H5" i="43"/>
  <c r="F5" i="43"/>
  <c r="I5" i="43"/>
  <c r="S5" i="43"/>
  <c r="O135" i="42"/>
  <c r="N135" i="42"/>
  <c r="M135" i="42"/>
  <c r="G135" i="42"/>
  <c r="T5" i="42"/>
  <c r="R5" i="42"/>
  <c r="Q5" i="42"/>
  <c r="L5" i="42"/>
  <c r="N5" i="42"/>
  <c r="J5" i="42"/>
  <c r="I5" i="42"/>
  <c r="F5" i="42"/>
  <c r="S5" i="42"/>
  <c r="O135" i="41"/>
  <c r="N135" i="41"/>
  <c r="K135" i="41"/>
  <c r="G135" i="41"/>
  <c r="F5" i="41"/>
  <c r="I133" i="40"/>
  <c r="H133" i="40"/>
  <c r="G133" i="40"/>
  <c r="R5" i="40"/>
  <c r="J5" i="40"/>
  <c r="I133" i="39"/>
  <c r="H133" i="39"/>
  <c r="P5" i="39"/>
  <c r="H5" i="39"/>
  <c r="H133" i="38"/>
  <c r="I133" i="38"/>
  <c r="Q5" i="38"/>
  <c r="P5" i="38"/>
  <c r="N5" i="38"/>
  <c r="M5" i="38"/>
  <c r="I5" i="38"/>
  <c r="H5" i="38"/>
  <c r="I123" i="37"/>
  <c r="H123" i="37"/>
  <c r="G123" i="37"/>
  <c r="T5" i="37"/>
  <c r="S5" i="37"/>
  <c r="R5" i="37"/>
  <c r="L5" i="37"/>
  <c r="K5" i="37"/>
  <c r="M5" i="37"/>
  <c r="H29" i="35"/>
  <c r="BA7" i="35"/>
  <c r="AZ7" i="35"/>
  <c r="AR7" i="35"/>
  <c r="AO7" i="35"/>
  <c r="AE7" i="35"/>
  <c r="P7" i="35"/>
  <c r="I7" i="35"/>
  <c r="H7" i="35"/>
  <c r="N96" i="33"/>
  <c r="F96" i="33"/>
  <c r="D96" i="33"/>
  <c r="O96" i="33"/>
  <c r="L96" i="33"/>
  <c r="J96" i="33"/>
  <c r="H96" i="33"/>
  <c r="N52" i="33"/>
  <c r="L52" i="33"/>
  <c r="H52" i="33"/>
  <c r="D52" i="33"/>
  <c r="N30" i="33"/>
  <c r="L30" i="33"/>
  <c r="J30" i="33"/>
  <c r="L8" i="33"/>
  <c r="J8" i="33"/>
  <c r="H8" i="33"/>
  <c r="F8" i="33"/>
  <c r="J96" i="31"/>
  <c r="H96" i="31"/>
  <c r="D96" i="31"/>
  <c r="O96" i="31"/>
  <c r="L96" i="31"/>
  <c r="F96" i="31"/>
  <c r="H74" i="31"/>
  <c r="F74" i="31"/>
  <c r="D74" i="31"/>
  <c r="L74" i="31"/>
  <c r="J74" i="31"/>
  <c r="F52" i="31"/>
  <c r="D52" i="31"/>
  <c r="N52" i="31"/>
  <c r="L52" i="31"/>
  <c r="J52" i="31"/>
  <c r="H52" i="31"/>
  <c r="D30" i="31"/>
  <c r="L8" i="31"/>
  <c r="D8" i="31"/>
  <c r="N8" i="31"/>
  <c r="H8" i="31"/>
  <c r="F8" i="31"/>
  <c r="O272" i="30"/>
  <c r="H272" i="30"/>
  <c r="D272" i="30"/>
  <c r="N272" i="30"/>
  <c r="J272" i="30"/>
  <c r="C271" i="30"/>
  <c r="F272" i="30" s="1"/>
  <c r="B270" i="30"/>
  <c r="N250" i="30"/>
  <c r="H250" i="30"/>
  <c r="D250" i="30"/>
  <c r="O250" i="30"/>
  <c r="J250" i="30"/>
  <c r="C249" i="30"/>
  <c r="F250" i="30" s="1"/>
  <c r="B248" i="30"/>
  <c r="N228" i="30"/>
  <c r="H228" i="30"/>
  <c r="D228" i="30"/>
  <c r="O228" i="30"/>
  <c r="J228" i="30"/>
  <c r="C227" i="30"/>
  <c r="F228" i="30" s="1"/>
  <c r="B226" i="30"/>
  <c r="N206" i="30"/>
  <c r="H206" i="30"/>
  <c r="D206" i="30"/>
  <c r="J206" i="30"/>
  <c r="C205" i="30"/>
  <c r="F206" i="30" s="1"/>
  <c r="B204" i="30"/>
  <c r="N184" i="30"/>
  <c r="H184" i="30"/>
  <c r="D184" i="30"/>
  <c r="L184" i="30"/>
  <c r="J184" i="30"/>
  <c r="C183" i="30"/>
  <c r="B182" i="30"/>
  <c r="N162" i="30"/>
  <c r="H162" i="30"/>
  <c r="D162" i="30"/>
  <c r="J162" i="30"/>
  <c r="C161" i="30"/>
  <c r="F162" i="30" s="1"/>
  <c r="B160" i="30"/>
  <c r="N140" i="30"/>
  <c r="H140" i="30"/>
  <c r="D140" i="30"/>
  <c r="L140" i="30"/>
  <c r="J140" i="30"/>
  <c r="C139" i="30"/>
  <c r="B138" i="30"/>
  <c r="O118" i="30"/>
  <c r="L118" i="30"/>
  <c r="D118" i="30"/>
  <c r="N118" i="30"/>
  <c r="J118" i="30"/>
  <c r="H118" i="30"/>
  <c r="F118" i="30"/>
  <c r="C117" i="30"/>
  <c r="B116" i="30"/>
  <c r="O96" i="30"/>
  <c r="L96" i="30"/>
  <c r="D96" i="30"/>
  <c r="N96" i="30"/>
  <c r="J96" i="30"/>
  <c r="H96" i="30"/>
  <c r="C95" i="30"/>
  <c r="F96" i="30" s="1"/>
  <c r="O74" i="30"/>
  <c r="N74" i="30"/>
  <c r="J74" i="30"/>
  <c r="D74" i="30"/>
  <c r="L74" i="30"/>
  <c r="H74" i="30"/>
  <c r="F74" i="30"/>
  <c r="C73" i="30"/>
  <c r="N52" i="30"/>
  <c r="L52" i="30"/>
  <c r="H52" i="30"/>
  <c r="D52" i="30"/>
  <c r="C51" i="30"/>
  <c r="L30" i="30"/>
  <c r="J30" i="30"/>
  <c r="F30" i="30"/>
  <c r="D30" i="30"/>
  <c r="O30" i="30"/>
  <c r="H30" i="30"/>
  <c r="C29" i="30"/>
  <c r="O8" i="30"/>
  <c r="J8" i="30"/>
  <c r="D8" i="30"/>
  <c r="N8" i="30"/>
  <c r="L8" i="30"/>
  <c r="H8" i="30"/>
  <c r="C7" i="30"/>
  <c r="L6" i="28"/>
  <c r="K6" i="28"/>
  <c r="B4" i="28"/>
  <c r="B3" i="27"/>
  <c r="I6" i="26"/>
  <c r="M6" i="26"/>
  <c r="B4" i="26"/>
  <c r="D96" i="25"/>
  <c r="L96" i="25"/>
  <c r="J96" i="25"/>
  <c r="H96" i="25"/>
  <c r="F96" i="25"/>
  <c r="O74" i="25"/>
  <c r="D74" i="25"/>
  <c r="N74" i="25"/>
  <c r="L74" i="25"/>
  <c r="J74" i="25"/>
  <c r="H74" i="25"/>
  <c r="F74" i="25"/>
  <c r="N52" i="25"/>
  <c r="O52" i="25"/>
  <c r="J52" i="25"/>
  <c r="D52" i="25"/>
  <c r="L30" i="25"/>
  <c r="H30" i="25"/>
  <c r="J30" i="25"/>
  <c r="F30" i="25"/>
  <c r="L8" i="25"/>
  <c r="D8" i="25"/>
  <c r="O8" i="25"/>
  <c r="F8" i="25"/>
  <c r="H254" i="24"/>
  <c r="F254" i="24"/>
  <c r="C253" i="24"/>
  <c r="D254" i="24" s="1"/>
  <c r="B252" i="24"/>
  <c r="H228" i="24"/>
  <c r="F228" i="24"/>
  <c r="C227" i="24"/>
  <c r="D228" i="24" s="1"/>
  <c r="B226" i="24"/>
  <c r="H206" i="24"/>
  <c r="F206" i="24"/>
  <c r="C205" i="24"/>
  <c r="D206" i="24" s="1"/>
  <c r="B204" i="24"/>
  <c r="H184" i="24"/>
  <c r="F184" i="24"/>
  <c r="C183" i="24"/>
  <c r="D184" i="24" s="1"/>
  <c r="B182" i="24"/>
  <c r="H162" i="24"/>
  <c r="F162" i="24"/>
  <c r="C161" i="24"/>
  <c r="D162" i="24" s="1"/>
  <c r="B160" i="24"/>
  <c r="F140" i="24"/>
  <c r="H140" i="24"/>
  <c r="C139" i="24"/>
  <c r="D140" i="24" s="1"/>
  <c r="B138" i="24"/>
  <c r="F118" i="24"/>
  <c r="D118" i="24"/>
  <c r="H118" i="24"/>
  <c r="C117" i="24"/>
  <c r="B116" i="24"/>
  <c r="F96" i="24"/>
  <c r="D96" i="24"/>
  <c r="H96" i="24"/>
  <c r="C95" i="24"/>
  <c r="D74" i="24"/>
  <c r="C73" i="24"/>
  <c r="C51" i="24"/>
  <c r="H30" i="24"/>
  <c r="C29" i="24"/>
  <c r="D30" i="24" s="1"/>
  <c r="N8" i="24"/>
  <c r="F8" i="24"/>
  <c r="D8" i="24"/>
  <c r="O8" i="24"/>
  <c r="AB7" i="22"/>
  <c r="AA7" i="22"/>
  <c r="Z7" i="22"/>
  <c r="Y7" i="22"/>
  <c r="K7" i="22"/>
  <c r="J7" i="22"/>
  <c r="B4" i="22"/>
  <c r="T8" i="21"/>
  <c r="R8" i="21"/>
  <c r="S8" i="21"/>
  <c r="J8" i="21"/>
  <c r="H8" i="21"/>
  <c r="I8" i="21"/>
  <c r="B5" i="21"/>
  <c r="N7" i="19"/>
  <c r="B4" i="19"/>
  <c r="AA6" i="18"/>
  <c r="AB6" i="18"/>
  <c r="R6" i="18"/>
  <c r="T6" i="18"/>
  <c r="K6" i="18"/>
  <c r="J6" i="18"/>
  <c r="I6" i="18"/>
  <c r="B3" i="18"/>
  <c r="AA7" i="17"/>
  <c r="Z7" i="17"/>
  <c r="X7" i="17"/>
  <c r="W7" i="17"/>
  <c r="Y7" i="17"/>
  <c r="M7" i="17"/>
  <c r="B4" i="17"/>
  <c r="AA7" i="16"/>
  <c r="X7" i="16"/>
  <c r="Z7" i="16"/>
  <c r="W7" i="16"/>
  <c r="M7" i="16"/>
  <c r="I7" i="16"/>
  <c r="L7" i="16"/>
  <c r="B4" i="16"/>
  <c r="AA7" i="15"/>
  <c r="X7" i="15"/>
  <c r="W7" i="15"/>
  <c r="Z7" i="15"/>
  <c r="M7" i="15"/>
  <c r="B4" i="15"/>
  <c r="V9" i="14"/>
  <c r="B6" i="14"/>
  <c r="AA6" i="13"/>
  <c r="B3" i="13"/>
  <c r="X5" i="12"/>
  <c r="W5" i="12"/>
  <c r="U5" i="12"/>
  <c r="F96" i="10"/>
  <c r="D96" i="10"/>
  <c r="L96" i="10"/>
  <c r="C95" i="10"/>
  <c r="J74" i="10"/>
  <c r="D74" i="10"/>
  <c r="L74" i="10"/>
  <c r="C73" i="10"/>
  <c r="O52" i="10"/>
  <c r="H52" i="10"/>
  <c r="D52" i="10"/>
  <c r="L52" i="10"/>
  <c r="C51" i="10"/>
  <c r="O30" i="10"/>
  <c r="N30" i="10"/>
  <c r="F30" i="10"/>
  <c r="D30" i="10"/>
  <c r="C29" i="10"/>
  <c r="N8" i="10"/>
  <c r="L8" i="10"/>
  <c r="D8" i="10"/>
  <c r="C7" i="10"/>
  <c r="S8" i="9"/>
  <c r="P8" i="9"/>
  <c r="O272" i="8"/>
  <c r="D272" i="8"/>
  <c r="N272" i="8"/>
  <c r="L272" i="8"/>
  <c r="J272" i="8"/>
  <c r="H272" i="8"/>
  <c r="F272" i="8"/>
  <c r="C271" i="8"/>
  <c r="B270" i="8"/>
  <c r="O250" i="8"/>
  <c r="D250" i="8"/>
  <c r="N250" i="8"/>
  <c r="L250" i="8"/>
  <c r="J250" i="8"/>
  <c r="H250" i="8"/>
  <c r="F250" i="8"/>
  <c r="C249" i="8"/>
  <c r="B248" i="8"/>
  <c r="O228" i="8"/>
  <c r="D228" i="8"/>
  <c r="N228" i="8"/>
  <c r="L228" i="8"/>
  <c r="J228" i="8"/>
  <c r="H228" i="8"/>
  <c r="F228" i="8"/>
  <c r="C227" i="8"/>
  <c r="B226" i="8"/>
  <c r="O206" i="8"/>
  <c r="D206" i="8"/>
  <c r="N206" i="8"/>
  <c r="L206" i="8"/>
  <c r="J206" i="8"/>
  <c r="H206" i="8"/>
  <c r="F206" i="8"/>
  <c r="C205" i="8"/>
  <c r="B204" i="8"/>
  <c r="O184" i="8"/>
  <c r="D184" i="8"/>
  <c r="N184" i="8"/>
  <c r="L184" i="8"/>
  <c r="J184" i="8"/>
  <c r="H184" i="8"/>
  <c r="F184" i="8"/>
  <c r="C183" i="8"/>
  <c r="B182" i="8"/>
  <c r="O162" i="8"/>
  <c r="H162" i="8"/>
  <c r="D162" i="8"/>
  <c r="N162" i="8"/>
  <c r="L162" i="8"/>
  <c r="J162" i="8"/>
  <c r="F162" i="8"/>
  <c r="C161" i="8"/>
  <c r="B160" i="8"/>
  <c r="O140" i="8"/>
  <c r="D140" i="8"/>
  <c r="N140" i="8"/>
  <c r="L140" i="8"/>
  <c r="J140" i="8"/>
  <c r="H140" i="8"/>
  <c r="F140" i="8"/>
  <c r="C139" i="8"/>
  <c r="B138" i="8"/>
  <c r="O118" i="8"/>
  <c r="D118" i="8"/>
  <c r="N118" i="8"/>
  <c r="L118" i="8"/>
  <c r="J118" i="8"/>
  <c r="H118" i="8"/>
  <c r="F118" i="8"/>
  <c r="C117" i="8"/>
  <c r="B116" i="8"/>
  <c r="O96" i="8"/>
  <c r="D96" i="8"/>
  <c r="N96" i="8"/>
  <c r="L96" i="8"/>
  <c r="J96" i="8"/>
  <c r="H96" i="8"/>
  <c r="F96" i="8"/>
  <c r="C95" i="8"/>
  <c r="O74" i="8"/>
  <c r="N74" i="8"/>
  <c r="D74" i="8"/>
  <c r="C73" i="8"/>
  <c r="N52" i="8"/>
  <c r="L52" i="8"/>
  <c r="D52" i="8"/>
  <c r="C51" i="8"/>
  <c r="O30" i="8"/>
  <c r="L30" i="8"/>
  <c r="J30" i="8"/>
  <c r="D30" i="8"/>
  <c r="N30" i="8"/>
  <c r="H30" i="8"/>
  <c r="F30" i="8"/>
  <c r="C29" i="8"/>
  <c r="J8" i="8"/>
  <c r="H8" i="8"/>
  <c r="D8" i="8"/>
  <c r="O8" i="8"/>
  <c r="L8" i="8"/>
  <c r="C7" i="8"/>
  <c r="W6" i="6"/>
  <c r="B3" i="6"/>
  <c r="V6" i="5"/>
  <c r="U6" i="5"/>
  <c r="M6" i="5"/>
  <c r="L6" i="5"/>
  <c r="B3" i="5"/>
  <c r="M152" i="3"/>
  <c r="M6" i="3"/>
  <c r="N56" i="2"/>
  <c r="L56" i="2"/>
  <c r="K56" i="2"/>
  <c r="J56" i="2"/>
  <c r="M56" i="2"/>
  <c r="N31" i="2"/>
  <c r="J31" i="2"/>
  <c r="K31" i="2"/>
  <c r="N6" i="2"/>
  <c r="L6" i="2"/>
  <c r="B39" i="1"/>
  <c r="B38" i="1"/>
  <c r="B37" i="1"/>
  <c r="M2" i="1"/>
  <c r="N140" i="3" l="1"/>
  <c r="G192" i="3"/>
  <c r="E17" i="2"/>
  <c r="N106" i="3"/>
  <c r="M106" i="3"/>
  <c r="L106" i="3"/>
  <c r="K106" i="3"/>
  <c r="J106" i="3"/>
  <c r="I117" i="3"/>
  <c r="E189" i="3"/>
  <c r="W48" i="5"/>
  <c r="U48" i="5"/>
  <c r="S48" i="5"/>
  <c r="V20" i="6"/>
  <c r="T20" i="6"/>
  <c r="O33" i="8"/>
  <c r="N33" i="8"/>
  <c r="L13" i="2"/>
  <c r="K13" i="2"/>
  <c r="J13" i="2"/>
  <c r="N13" i="2"/>
  <c r="M13" i="2"/>
  <c r="E18" i="2"/>
  <c r="K41" i="2"/>
  <c r="J41" i="2"/>
  <c r="N8" i="3"/>
  <c r="J8" i="3"/>
  <c r="M8" i="3"/>
  <c r="L8" i="3"/>
  <c r="K8" i="3"/>
  <c r="N16" i="3"/>
  <c r="J16" i="3"/>
  <c r="M16" i="3"/>
  <c r="L16" i="3"/>
  <c r="K16" i="3"/>
  <c r="N24" i="3"/>
  <c r="J24" i="3"/>
  <c r="M24" i="3"/>
  <c r="K24" i="3"/>
  <c r="L24" i="3"/>
  <c r="N32" i="3"/>
  <c r="J32" i="3"/>
  <c r="M32" i="3"/>
  <c r="K32" i="3"/>
  <c r="L32" i="3"/>
  <c r="J40" i="3"/>
  <c r="M40" i="3"/>
  <c r="K40" i="3"/>
  <c r="L40" i="3"/>
  <c r="J56" i="3"/>
  <c r="M56" i="3"/>
  <c r="K56" i="3"/>
  <c r="L56" i="3"/>
  <c r="N63" i="3"/>
  <c r="J63" i="3"/>
  <c r="M63" i="3"/>
  <c r="K63" i="3"/>
  <c r="L63" i="3"/>
  <c r="N71" i="3"/>
  <c r="J71" i="3"/>
  <c r="L71" i="3"/>
  <c r="M71" i="3"/>
  <c r="K71" i="3"/>
  <c r="L83" i="3"/>
  <c r="K83" i="3"/>
  <c r="J83" i="3"/>
  <c r="N83" i="3"/>
  <c r="M83" i="3"/>
  <c r="L91" i="3"/>
  <c r="K91" i="3"/>
  <c r="J91" i="3"/>
  <c r="N91" i="3"/>
  <c r="M91" i="3"/>
  <c r="L99" i="3"/>
  <c r="K99" i="3"/>
  <c r="J99" i="3"/>
  <c r="N99" i="3"/>
  <c r="M99" i="3"/>
  <c r="G115" i="3"/>
  <c r="L107" i="3"/>
  <c r="K107" i="3"/>
  <c r="I118" i="3"/>
  <c r="J107" i="3"/>
  <c r="N107" i="3"/>
  <c r="M107" i="3"/>
  <c r="E120" i="3"/>
  <c r="G123" i="3"/>
  <c r="N138" i="3"/>
  <c r="N171" i="3"/>
  <c r="W49" i="5"/>
  <c r="S49" i="5"/>
  <c r="U49" i="5"/>
  <c r="U13" i="5"/>
  <c r="S13" i="5"/>
  <c r="U24" i="5"/>
  <c r="S24" i="5"/>
  <c r="U40" i="5"/>
  <c r="S40" i="5"/>
  <c r="M42" i="5"/>
  <c r="K42" i="5"/>
  <c r="I42" i="5"/>
  <c r="V44" i="6"/>
  <c r="T44" i="6"/>
  <c r="L35" i="8"/>
  <c r="J99" i="8"/>
  <c r="L108" i="8"/>
  <c r="I12" i="9"/>
  <c r="E16" i="9"/>
  <c r="S19" i="9"/>
  <c r="R19" i="9"/>
  <c r="J59" i="10"/>
  <c r="D96" i="11"/>
  <c r="W42" i="12"/>
  <c r="N32" i="2"/>
  <c r="L61" i="2"/>
  <c r="K61" i="2"/>
  <c r="J61" i="2"/>
  <c r="N61" i="2"/>
  <c r="M61" i="2"/>
  <c r="N82" i="3"/>
  <c r="M82" i="3"/>
  <c r="L82" i="3"/>
  <c r="K82" i="3"/>
  <c r="J82" i="3"/>
  <c r="N137" i="3"/>
  <c r="K33" i="2"/>
  <c r="J33" i="2"/>
  <c r="N33" i="2"/>
  <c r="K48" i="2"/>
  <c r="J48" i="2"/>
  <c r="N48" i="2"/>
  <c r="I67" i="2"/>
  <c r="N64" i="2"/>
  <c r="M64" i="2"/>
  <c r="L64" i="2"/>
  <c r="N74" i="2"/>
  <c r="M74" i="2"/>
  <c r="L74" i="2"/>
  <c r="N7" i="2"/>
  <c r="M7" i="2"/>
  <c r="L7" i="2"/>
  <c r="N15" i="2"/>
  <c r="M15" i="2"/>
  <c r="L15" i="2"/>
  <c r="I18" i="2"/>
  <c r="N22" i="2"/>
  <c r="M22" i="2"/>
  <c r="L22" i="2"/>
  <c r="N35" i="2"/>
  <c r="M35" i="2"/>
  <c r="L35" i="2"/>
  <c r="G43" i="2"/>
  <c r="N13" i="3"/>
  <c r="M13" i="3"/>
  <c r="L13" i="3"/>
  <c r="J13" i="3"/>
  <c r="K13" i="3"/>
  <c r="N21" i="3"/>
  <c r="M21" i="3"/>
  <c r="L21" i="3"/>
  <c r="K21" i="3"/>
  <c r="J21" i="3"/>
  <c r="N29" i="3"/>
  <c r="M29" i="3"/>
  <c r="L29" i="3"/>
  <c r="J29" i="3"/>
  <c r="K29" i="3"/>
  <c r="N37" i="3"/>
  <c r="M37" i="3"/>
  <c r="L37" i="3"/>
  <c r="J37" i="3"/>
  <c r="K37" i="3"/>
  <c r="M42" i="3"/>
  <c r="L42" i="3"/>
  <c r="J42" i="3"/>
  <c r="K42" i="3"/>
  <c r="M58" i="3"/>
  <c r="L58" i="3"/>
  <c r="J58" i="3"/>
  <c r="K58" i="3"/>
  <c r="N68" i="3"/>
  <c r="M68" i="3"/>
  <c r="L68" i="3"/>
  <c r="K68" i="3"/>
  <c r="J68" i="3"/>
  <c r="N85" i="3"/>
  <c r="J85" i="3"/>
  <c r="M85" i="3"/>
  <c r="L85" i="3"/>
  <c r="K85" i="3"/>
  <c r="N93" i="3"/>
  <c r="J93" i="3"/>
  <c r="M93" i="3"/>
  <c r="L93" i="3"/>
  <c r="K93" i="3"/>
  <c r="N101" i="3"/>
  <c r="J101" i="3"/>
  <c r="M101" i="3"/>
  <c r="K101" i="3"/>
  <c r="L101" i="3"/>
  <c r="E114" i="3"/>
  <c r="G117" i="3"/>
  <c r="I120" i="3"/>
  <c r="N109" i="3"/>
  <c r="J109" i="3"/>
  <c r="M109" i="3"/>
  <c r="L109" i="3"/>
  <c r="K109" i="3"/>
  <c r="E122" i="3"/>
  <c r="I46" i="5"/>
  <c r="K46" i="5"/>
  <c r="J46" i="5"/>
  <c r="M46" i="5"/>
  <c r="L46" i="5"/>
  <c r="U10" i="5"/>
  <c r="S10" i="5"/>
  <c r="U21" i="5"/>
  <c r="S21" i="5"/>
  <c r="U37" i="5"/>
  <c r="S37" i="5"/>
  <c r="K39" i="5"/>
  <c r="I39" i="5"/>
  <c r="M39" i="5"/>
  <c r="W23" i="6"/>
  <c r="J10" i="8"/>
  <c r="L40" i="8"/>
  <c r="H82" i="8"/>
  <c r="M16" i="9"/>
  <c r="I20" i="9"/>
  <c r="D100" i="11"/>
  <c r="N47" i="2"/>
  <c r="G114" i="3"/>
  <c r="J15" i="8"/>
  <c r="F41" i="8"/>
  <c r="N63" i="2"/>
  <c r="M63" i="2"/>
  <c r="L63" i="2"/>
  <c r="E68" i="2"/>
  <c r="N73" i="2"/>
  <c r="M73" i="2"/>
  <c r="L73" i="2"/>
  <c r="L10" i="3"/>
  <c r="K10" i="3"/>
  <c r="J10" i="3"/>
  <c r="N10" i="3"/>
  <c r="M10" i="3"/>
  <c r="L18" i="3"/>
  <c r="K18" i="3"/>
  <c r="J18" i="3"/>
  <c r="N18" i="3"/>
  <c r="M18" i="3"/>
  <c r="L26" i="3"/>
  <c r="K26" i="3"/>
  <c r="J26" i="3"/>
  <c r="N26" i="3"/>
  <c r="M26" i="3"/>
  <c r="L34" i="3"/>
  <c r="K34" i="3"/>
  <c r="J34" i="3"/>
  <c r="N34" i="3"/>
  <c r="M34" i="3"/>
  <c r="L44" i="3"/>
  <c r="K44" i="3"/>
  <c r="J44" i="3"/>
  <c r="M44" i="3"/>
  <c r="L60" i="3"/>
  <c r="K60" i="3"/>
  <c r="J60" i="3"/>
  <c r="M60" i="3"/>
  <c r="L65" i="3"/>
  <c r="K65" i="3"/>
  <c r="J65" i="3"/>
  <c r="N65" i="3"/>
  <c r="M65" i="3"/>
  <c r="H114" i="3"/>
  <c r="F119" i="3"/>
  <c r="H122" i="3"/>
  <c r="K180" i="3"/>
  <c r="I191" i="3"/>
  <c r="J180" i="3"/>
  <c r="N180" i="3"/>
  <c r="M29" i="5"/>
  <c r="U45" i="5"/>
  <c r="S45" i="5"/>
  <c r="K47" i="5"/>
  <c r="I47" i="5"/>
  <c r="M47" i="5"/>
  <c r="J18" i="8"/>
  <c r="F57" i="8"/>
  <c r="H86" i="8"/>
  <c r="D108" i="11"/>
  <c r="E135" i="14"/>
  <c r="N12" i="2"/>
  <c r="M12" i="2"/>
  <c r="L12" i="2"/>
  <c r="H42" i="2"/>
  <c r="N98" i="3"/>
  <c r="M98" i="3"/>
  <c r="L98" i="3"/>
  <c r="K98" i="3"/>
  <c r="J98" i="3"/>
  <c r="N145" i="3"/>
  <c r="L43" i="8"/>
  <c r="M21" i="2"/>
  <c r="L21" i="2"/>
  <c r="L9" i="2"/>
  <c r="N9" i="2"/>
  <c r="M9" i="2"/>
  <c r="L24" i="2"/>
  <c r="K24" i="2"/>
  <c r="J24" i="2"/>
  <c r="N24" i="2"/>
  <c r="M24" i="2"/>
  <c r="K37" i="2"/>
  <c r="J37" i="2"/>
  <c r="N37" i="2"/>
  <c r="N60" i="2"/>
  <c r="M60" i="2"/>
  <c r="L60" i="2"/>
  <c r="G68" i="2"/>
  <c r="N12" i="3"/>
  <c r="J12" i="3"/>
  <c r="M12" i="3"/>
  <c r="L12" i="3"/>
  <c r="K12" i="3"/>
  <c r="N20" i="3"/>
  <c r="J20" i="3"/>
  <c r="M20" i="3"/>
  <c r="L20" i="3"/>
  <c r="K20" i="3"/>
  <c r="N28" i="3"/>
  <c r="J28" i="3"/>
  <c r="M28" i="3"/>
  <c r="L28" i="3"/>
  <c r="K28" i="3"/>
  <c r="N36" i="3"/>
  <c r="J36" i="3"/>
  <c r="M36" i="3"/>
  <c r="L36" i="3"/>
  <c r="K36" i="3"/>
  <c r="J48" i="3"/>
  <c r="M48" i="3"/>
  <c r="L48" i="3"/>
  <c r="K48" i="3"/>
  <c r="N67" i="3"/>
  <c r="J67" i="3"/>
  <c r="M67" i="3"/>
  <c r="L67" i="3"/>
  <c r="K67" i="3"/>
  <c r="L87" i="3"/>
  <c r="K87" i="3"/>
  <c r="J87" i="3"/>
  <c r="N87" i="3"/>
  <c r="M87" i="3"/>
  <c r="L95" i="3"/>
  <c r="K95" i="3"/>
  <c r="J95" i="3"/>
  <c r="N95" i="3"/>
  <c r="M95" i="3"/>
  <c r="L103" i="3"/>
  <c r="K103" i="3"/>
  <c r="J103" i="3"/>
  <c r="I114" i="3"/>
  <c r="N103" i="3"/>
  <c r="M103" i="3"/>
  <c r="E116" i="3"/>
  <c r="G119" i="3"/>
  <c r="L111" i="3"/>
  <c r="K111" i="3"/>
  <c r="J111" i="3"/>
  <c r="I122" i="3"/>
  <c r="N111" i="3"/>
  <c r="M111" i="3"/>
  <c r="M10" i="5"/>
  <c r="M15" i="5"/>
  <c r="K15" i="5"/>
  <c r="I15" i="5"/>
  <c r="K26" i="5"/>
  <c r="I26" i="5"/>
  <c r="V28" i="6"/>
  <c r="T28" i="6"/>
  <c r="L13" i="8"/>
  <c r="G14" i="9"/>
  <c r="D76" i="11"/>
  <c r="W6" i="12"/>
  <c r="W13" i="12"/>
  <c r="E119" i="3"/>
  <c r="L100" i="8"/>
  <c r="N11" i="2"/>
  <c r="L11" i="2"/>
  <c r="M11" i="2"/>
  <c r="I42" i="2"/>
  <c r="N39" i="2"/>
  <c r="J39" i="2"/>
  <c r="K39" i="2"/>
  <c r="N9" i="3"/>
  <c r="M9" i="3"/>
  <c r="L9" i="3"/>
  <c r="K9" i="3"/>
  <c r="J9" i="3"/>
  <c r="N17" i="3"/>
  <c r="M17" i="3"/>
  <c r="L17" i="3"/>
  <c r="K17" i="3"/>
  <c r="J17" i="3"/>
  <c r="N25" i="3"/>
  <c r="M25" i="3"/>
  <c r="L25" i="3"/>
  <c r="K25" i="3"/>
  <c r="J25" i="3"/>
  <c r="N33" i="3"/>
  <c r="M33" i="3"/>
  <c r="L33" i="3"/>
  <c r="K33" i="3"/>
  <c r="J33" i="3"/>
  <c r="M50" i="3"/>
  <c r="L50" i="3"/>
  <c r="K50" i="3"/>
  <c r="J50" i="3"/>
  <c r="N64" i="3"/>
  <c r="M64" i="3"/>
  <c r="L64" i="3"/>
  <c r="K64" i="3"/>
  <c r="J64" i="3"/>
  <c r="N72" i="3"/>
  <c r="M72" i="3"/>
  <c r="L72" i="3"/>
  <c r="K72" i="3"/>
  <c r="J72" i="3"/>
  <c r="N81" i="3"/>
  <c r="J81" i="3"/>
  <c r="L81" i="3"/>
  <c r="K81" i="3"/>
  <c r="M81" i="3"/>
  <c r="N89" i="3"/>
  <c r="J89" i="3"/>
  <c r="L89" i="3"/>
  <c r="K89" i="3"/>
  <c r="M89" i="3"/>
  <c r="N97" i="3"/>
  <c r="J97" i="3"/>
  <c r="L97" i="3"/>
  <c r="K97" i="3"/>
  <c r="M97" i="3"/>
  <c r="G113" i="3"/>
  <c r="N105" i="3"/>
  <c r="J105" i="3"/>
  <c r="L105" i="3"/>
  <c r="K105" i="3"/>
  <c r="I116" i="3"/>
  <c r="M105" i="3"/>
  <c r="E118" i="3"/>
  <c r="G121" i="3"/>
  <c r="L156" i="3"/>
  <c r="M156" i="3"/>
  <c r="L164" i="3"/>
  <c r="N164" i="3"/>
  <c r="M164" i="3"/>
  <c r="N172" i="3"/>
  <c r="N183" i="3"/>
  <c r="M7" i="5"/>
  <c r="K7" i="5"/>
  <c r="I7" i="5"/>
  <c r="K12" i="5"/>
  <c r="I12" i="5"/>
  <c r="M12" i="5"/>
  <c r="K18" i="5"/>
  <c r="I18" i="5"/>
  <c r="K23" i="5"/>
  <c r="I23" i="5"/>
  <c r="W39" i="6"/>
  <c r="L16" i="8"/>
  <c r="J34" i="8"/>
  <c r="O57" i="8"/>
  <c r="N57" i="8"/>
  <c r="F65" i="8"/>
  <c r="F76" i="8"/>
  <c r="P14" i="9"/>
  <c r="O14" i="9"/>
  <c r="D80" i="11"/>
  <c r="W11" i="12"/>
  <c r="W26" i="12"/>
  <c r="N40" i="2"/>
  <c r="I43" i="2"/>
  <c r="I195" i="3"/>
  <c r="N184" i="3"/>
  <c r="K50" i="5"/>
  <c r="I50" i="5"/>
  <c r="L22" i="6"/>
  <c r="K22" i="6"/>
  <c r="J22" i="6"/>
  <c r="I22" i="6"/>
  <c r="M22" i="6"/>
  <c r="V52" i="6"/>
  <c r="T52" i="6"/>
  <c r="W52" i="6"/>
  <c r="J33" i="18"/>
  <c r="I33" i="18"/>
  <c r="N8" i="2"/>
  <c r="M8" i="2"/>
  <c r="L8" i="2"/>
  <c r="M16" i="2"/>
  <c r="L16" i="2"/>
  <c r="N23" i="2"/>
  <c r="M23" i="2"/>
  <c r="L23" i="2"/>
  <c r="N36" i="2"/>
  <c r="L57" i="2"/>
  <c r="K57" i="2"/>
  <c r="J57" i="2"/>
  <c r="N57" i="2"/>
  <c r="M57" i="2"/>
  <c r="L65" i="2"/>
  <c r="K65" i="2"/>
  <c r="J65" i="2"/>
  <c r="N65" i="2"/>
  <c r="M65" i="2"/>
  <c r="I68" i="2"/>
  <c r="M43" i="3"/>
  <c r="L43" i="3"/>
  <c r="K43" i="3"/>
  <c r="J43" i="3"/>
  <c r="M59" i="3"/>
  <c r="L59" i="3"/>
  <c r="K59" i="3"/>
  <c r="J59" i="3"/>
  <c r="N86" i="3"/>
  <c r="M86" i="3"/>
  <c r="L86" i="3"/>
  <c r="J86" i="3"/>
  <c r="K86" i="3"/>
  <c r="N94" i="3"/>
  <c r="M94" i="3"/>
  <c r="L94" i="3"/>
  <c r="J94" i="3"/>
  <c r="K94" i="3"/>
  <c r="N102" i="3"/>
  <c r="M102" i="3"/>
  <c r="L102" i="3"/>
  <c r="J102" i="3"/>
  <c r="I113" i="3"/>
  <c r="K102" i="3"/>
  <c r="E115" i="3"/>
  <c r="G118" i="3"/>
  <c r="N110" i="3"/>
  <c r="M110" i="3"/>
  <c r="L110" i="3"/>
  <c r="J110" i="3"/>
  <c r="I121" i="3"/>
  <c r="K110" i="3"/>
  <c r="E123" i="3"/>
  <c r="N168" i="3"/>
  <c r="N179" i="3"/>
  <c r="W32" i="5"/>
  <c r="U32" i="5"/>
  <c r="S32" i="5"/>
  <c r="M34" i="5"/>
  <c r="K34" i="5"/>
  <c r="I34" i="5"/>
  <c r="T51" i="6"/>
  <c r="W51" i="6"/>
  <c r="V51" i="6"/>
  <c r="W12" i="6"/>
  <c r="V36" i="6"/>
  <c r="T36" i="6"/>
  <c r="W36" i="6"/>
  <c r="O11" i="8"/>
  <c r="N11" i="8"/>
  <c r="L21" i="8"/>
  <c r="J37" i="8"/>
  <c r="F61" i="8"/>
  <c r="O98" i="8"/>
  <c r="N98" i="8"/>
  <c r="J102" i="8"/>
  <c r="H80" i="10"/>
  <c r="J105" i="10"/>
  <c r="D84" i="11"/>
  <c r="X39" i="12"/>
  <c r="M51" i="3"/>
  <c r="L51" i="3"/>
  <c r="K51" i="3"/>
  <c r="J51" i="3"/>
  <c r="N90" i="3"/>
  <c r="M90" i="3"/>
  <c r="L90" i="3"/>
  <c r="K90" i="3"/>
  <c r="J90" i="3"/>
  <c r="G122" i="3"/>
  <c r="D104" i="11"/>
  <c r="N59" i="2"/>
  <c r="M59" i="2"/>
  <c r="L59" i="2"/>
  <c r="G67" i="2"/>
  <c r="L14" i="3"/>
  <c r="K14" i="3"/>
  <c r="J14" i="3"/>
  <c r="N14" i="3"/>
  <c r="M14" i="3"/>
  <c r="L22" i="3"/>
  <c r="K22" i="3"/>
  <c r="J22" i="3"/>
  <c r="N22" i="3"/>
  <c r="M22" i="3"/>
  <c r="L30" i="3"/>
  <c r="K30" i="3"/>
  <c r="J30" i="3"/>
  <c r="N30" i="3"/>
  <c r="M30" i="3"/>
  <c r="L38" i="3"/>
  <c r="K38" i="3"/>
  <c r="J38" i="3"/>
  <c r="N38" i="3"/>
  <c r="M38" i="3"/>
  <c r="L52" i="3"/>
  <c r="K52" i="3"/>
  <c r="J52" i="3"/>
  <c r="M52" i="3"/>
  <c r="L69" i="3"/>
  <c r="K69" i="3"/>
  <c r="J69" i="3"/>
  <c r="N69" i="3"/>
  <c r="M69" i="3"/>
  <c r="F115" i="3"/>
  <c r="H118" i="3"/>
  <c r="F123" i="3"/>
  <c r="N175" i="3"/>
  <c r="U29" i="5"/>
  <c r="S29" i="5"/>
  <c r="W29" i="5"/>
  <c r="K31" i="5"/>
  <c r="I31" i="5"/>
  <c r="M31" i="5"/>
  <c r="V9" i="6"/>
  <c r="T9" i="6"/>
  <c r="W9" i="6"/>
  <c r="V47" i="6"/>
  <c r="T47" i="6"/>
  <c r="O14" i="8"/>
  <c r="N14" i="8"/>
  <c r="L32" i="8"/>
  <c r="J42" i="8"/>
  <c r="O76" i="8"/>
  <c r="S11" i="9"/>
  <c r="R11" i="9"/>
  <c r="F17" i="10"/>
  <c r="H42" i="10"/>
  <c r="V7" i="12"/>
  <c r="U7" i="12"/>
  <c r="W10" i="12"/>
  <c r="W54" i="12"/>
  <c r="M8" i="5"/>
  <c r="M16" i="5"/>
  <c r="M35" i="5"/>
  <c r="I51" i="5"/>
  <c r="K51" i="5"/>
  <c r="M41" i="3"/>
  <c r="L41" i="3"/>
  <c r="K41" i="3"/>
  <c r="J41" i="3"/>
  <c r="M49" i="3"/>
  <c r="L49" i="3"/>
  <c r="J49" i="3"/>
  <c r="K49" i="3"/>
  <c r="M57" i="3"/>
  <c r="L57" i="3"/>
  <c r="K57" i="3"/>
  <c r="J57" i="3"/>
  <c r="H113" i="3"/>
  <c r="F114" i="3"/>
  <c r="H117" i="3"/>
  <c r="F118" i="3"/>
  <c r="H121" i="3"/>
  <c r="F122" i="3"/>
  <c r="N12" i="8"/>
  <c r="O12" i="8"/>
  <c r="L14" i="8"/>
  <c r="J16" i="8"/>
  <c r="N31" i="8"/>
  <c r="O31" i="8"/>
  <c r="L33" i="8"/>
  <c r="J35" i="8"/>
  <c r="L41" i="8"/>
  <c r="J43" i="8"/>
  <c r="L98" i="8"/>
  <c r="J100" i="8"/>
  <c r="L106" i="8"/>
  <c r="J108" i="8"/>
  <c r="R9" i="9"/>
  <c r="S9" i="9"/>
  <c r="I10" i="9"/>
  <c r="G12" i="9"/>
  <c r="O12" i="9"/>
  <c r="P12" i="9"/>
  <c r="E14" i="9"/>
  <c r="M14" i="9"/>
  <c r="R17" i="9"/>
  <c r="S17" i="9"/>
  <c r="I18" i="9"/>
  <c r="G20" i="9"/>
  <c r="O20" i="9"/>
  <c r="P20" i="9"/>
  <c r="D75" i="11"/>
  <c r="D79" i="11"/>
  <c r="D83" i="11"/>
  <c r="D99" i="11"/>
  <c r="D103" i="11"/>
  <c r="D107" i="11"/>
  <c r="J60" i="14"/>
  <c r="I60" i="14"/>
  <c r="K60" i="14"/>
  <c r="K81" i="14"/>
  <c r="J81" i="14"/>
  <c r="I81" i="14"/>
  <c r="M45" i="5"/>
  <c r="W7" i="6"/>
  <c r="V7" i="6"/>
  <c r="T7" i="6"/>
  <c r="W15" i="6"/>
  <c r="V15" i="6"/>
  <c r="T15" i="6"/>
  <c r="V18" i="6"/>
  <c r="T18" i="6"/>
  <c r="V26" i="6"/>
  <c r="T26" i="6"/>
  <c r="W34" i="6"/>
  <c r="V34" i="6"/>
  <c r="T34" i="6"/>
  <c r="W42" i="6"/>
  <c r="W50" i="6"/>
  <c r="N9" i="8"/>
  <c r="O9" i="8"/>
  <c r="L11" i="8"/>
  <c r="J13" i="8"/>
  <c r="L19" i="8"/>
  <c r="J21" i="8"/>
  <c r="J32" i="8"/>
  <c r="O36" i="8"/>
  <c r="N36" i="8"/>
  <c r="L38" i="8"/>
  <c r="J40" i="8"/>
  <c r="O55" i="8"/>
  <c r="N55" i="8"/>
  <c r="F82" i="8"/>
  <c r="J97" i="8"/>
  <c r="O101" i="8"/>
  <c r="N101" i="8"/>
  <c r="L103" i="8"/>
  <c r="J105" i="8"/>
  <c r="J119" i="8"/>
  <c r="O123" i="8"/>
  <c r="N123" i="8"/>
  <c r="L125" i="8"/>
  <c r="J127" i="8"/>
  <c r="J141" i="8"/>
  <c r="O145" i="8"/>
  <c r="N145" i="8"/>
  <c r="L147" i="8"/>
  <c r="J149" i="8"/>
  <c r="J163" i="8"/>
  <c r="O167" i="8"/>
  <c r="N167" i="8"/>
  <c r="L169" i="8"/>
  <c r="J171" i="8"/>
  <c r="J185" i="8"/>
  <c r="O189" i="8"/>
  <c r="N189" i="8"/>
  <c r="L191" i="8"/>
  <c r="J193" i="8"/>
  <c r="J207" i="8"/>
  <c r="O211" i="8"/>
  <c r="N211" i="8"/>
  <c r="L213" i="8"/>
  <c r="J215" i="8"/>
  <c r="J229" i="8"/>
  <c r="O233" i="8"/>
  <c r="N233" i="8"/>
  <c r="L235" i="8"/>
  <c r="J237" i="8"/>
  <c r="J251" i="8"/>
  <c r="O255" i="8"/>
  <c r="N255" i="8"/>
  <c r="L257" i="8"/>
  <c r="J259" i="8"/>
  <c r="J273" i="8"/>
  <c r="O277" i="8"/>
  <c r="N277" i="8"/>
  <c r="L279" i="8"/>
  <c r="J281" i="8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O11" i="10"/>
  <c r="N11" i="10"/>
  <c r="L21" i="10"/>
  <c r="H63" i="10"/>
  <c r="J80" i="10"/>
  <c r="H82" i="10"/>
  <c r="J99" i="10"/>
  <c r="H101" i="10"/>
  <c r="N103" i="10"/>
  <c r="H109" i="10"/>
  <c r="D11" i="11"/>
  <c r="D15" i="11"/>
  <c r="D19" i="11"/>
  <c r="D31" i="11"/>
  <c r="D35" i="11"/>
  <c r="D39" i="11"/>
  <c r="D55" i="11"/>
  <c r="D59" i="11"/>
  <c r="D63" i="11"/>
  <c r="C51" i="14"/>
  <c r="M93" i="15"/>
  <c r="L93" i="15"/>
  <c r="K93" i="15"/>
  <c r="J93" i="15"/>
  <c r="I93" i="15"/>
  <c r="O103" i="8"/>
  <c r="N103" i="8"/>
  <c r="L105" i="8"/>
  <c r="L119" i="8"/>
  <c r="O125" i="8"/>
  <c r="N125" i="8"/>
  <c r="L127" i="8"/>
  <c r="L141" i="8"/>
  <c r="O147" i="8"/>
  <c r="N147" i="8"/>
  <c r="L149" i="8"/>
  <c r="J151" i="8"/>
  <c r="L163" i="8"/>
  <c r="J165" i="8"/>
  <c r="O169" i="8"/>
  <c r="N169" i="8"/>
  <c r="L171" i="8"/>
  <c r="J173" i="8"/>
  <c r="L185" i="8"/>
  <c r="J187" i="8"/>
  <c r="O191" i="8"/>
  <c r="N191" i="8"/>
  <c r="L193" i="8"/>
  <c r="J195" i="8"/>
  <c r="L207" i="8"/>
  <c r="J209" i="8"/>
  <c r="O213" i="8"/>
  <c r="N213" i="8"/>
  <c r="L215" i="8"/>
  <c r="J217" i="8"/>
  <c r="L229" i="8"/>
  <c r="J231" i="8"/>
  <c r="O235" i="8"/>
  <c r="N235" i="8"/>
  <c r="L237" i="8"/>
  <c r="J239" i="8"/>
  <c r="L251" i="8"/>
  <c r="J253" i="8"/>
  <c r="O257" i="8"/>
  <c r="N257" i="8"/>
  <c r="L259" i="8"/>
  <c r="J261" i="8"/>
  <c r="L273" i="8"/>
  <c r="J275" i="8"/>
  <c r="O279" i="8"/>
  <c r="N279" i="8"/>
  <c r="L281" i="8"/>
  <c r="J283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F13" i="10"/>
  <c r="O13" i="10"/>
  <c r="N13" i="10"/>
  <c r="F21" i="10"/>
  <c r="F32" i="10"/>
  <c r="O32" i="10"/>
  <c r="H38" i="10"/>
  <c r="F40" i="10"/>
  <c r="J55" i="10"/>
  <c r="H57" i="10"/>
  <c r="J63" i="10"/>
  <c r="H65" i="10"/>
  <c r="H76" i="10"/>
  <c r="J82" i="10"/>
  <c r="H84" i="10"/>
  <c r="J101" i="10"/>
  <c r="H103" i="10"/>
  <c r="J109" i="10"/>
  <c r="D8" i="11"/>
  <c r="D12" i="11"/>
  <c r="D16" i="11"/>
  <c r="D20" i="11"/>
  <c r="D32" i="11"/>
  <c r="D36" i="11"/>
  <c r="D40" i="11"/>
  <c r="D52" i="11"/>
  <c r="D56" i="11"/>
  <c r="D60" i="11"/>
  <c r="D64" i="11"/>
  <c r="X11" i="12"/>
  <c r="V11" i="12"/>
  <c r="U11" i="12"/>
  <c r="K47" i="14"/>
  <c r="J47" i="14"/>
  <c r="I47" i="14"/>
  <c r="J129" i="14"/>
  <c r="I129" i="14"/>
  <c r="K129" i="14"/>
  <c r="F84" i="8"/>
  <c r="L97" i="8"/>
  <c r="J107" i="8"/>
  <c r="J121" i="8"/>
  <c r="J129" i="8"/>
  <c r="J143" i="8"/>
  <c r="K45" i="3"/>
  <c r="J45" i="3"/>
  <c r="M45" i="3"/>
  <c r="L45" i="3"/>
  <c r="K53" i="3"/>
  <c r="J53" i="3"/>
  <c r="M53" i="3"/>
  <c r="L53" i="3"/>
  <c r="K61" i="3"/>
  <c r="J61" i="3"/>
  <c r="M61" i="3"/>
  <c r="L61" i="3"/>
  <c r="H115" i="3"/>
  <c r="F116" i="3"/>
  <c r="H119" i="3"/>
  <c r="F120" i="3"/>
  <c r="H123" i="3"/>
  <c r="L10" i="8"/>
  <c r="J12" i="8"/>
  <c r="L18" i="8"/>
  <c r="J20" i="8"/>
  <c r="J31" i="8"/>
  <c r="O35" i="8"/>
  <c r="N35" i="8"/>
  <c r="L37" i="8"/>
  <c r="J39" i="8"/>
  <c r="H41" i="8"/>
  <c r="O100" i="8"/>
  <c r="N100" i="8"/>
  <c r="L102" i="8"/>
  <c r="J104" i="8"/>
  <c r="E10" i="9"/>
  <c r="M10" i="9"/>
  <c r="S13" i="9"/>
  <c r="R13" i="9"/>
  <c r="I14" i="9"/>
  <c r="G16" i="9"/>
  <c r="P16" i="9"/>
  <c r="O16" i="9"/>
  <c r="E18" i="9"/>
  <c r="M18" i="9"/>
  <c r="D77" i="11"/>
  <c r="D81" i="11"/>
  <c r="D85" i="11"/>
  <c r="D97" i="11"/>
  <c r="D101" i="11"/>
  <c r="D105" i="11"/>
  <c r="L10" i="2"/>
  <c r="M10" i="2"/>
  <c r="N10" i="2"/>
  <c r="L14" i="2"/>
  <c r="N14" i="2"/>
  <c r="M14" i="2"/>
  <c r="I17" i="2"/>
  <c r="L20" i="2"/>
  <c r="M20" i="2"/>
  <c r="L38" i="2"/>
  <c r="N38" i="2"/>
  <c r="M38" i="2"/>
  <c r="L62" i="2"/>
  <c r="N62" i="2"/>
  <c r="M62" i="2"/>
  <c r="L66" i="2"/>
  <c r="M66" i="2"/>
  <c r="J7" i="3"/>
  <c r="L7" i="3"/>
  <c r="N7" i="3"/>
  <c r="M7" i="3"/>
  <c r="K7" i="3"/>
  <c r="J15" i="3"/>
  <c r="L15" i="3"/>
  <c r="N15" i="3"/>
  <c r="M15" i="3"/>
  <c r="K15" i="3"/>
  <c r="J23" i="3"/>
  <c r="L23" i="3"/>
  <c r="N23" i="3"/>
  <c r="M23" i="3"/>
  <c r="K23" i="3"/>
  <c r="J35" i="3"/>
  <c r="L35" i="3"/>
  <c r="N35" i="3"/>
  <c r="M35" i="3"/>
  <c r="K35" i="3"/>
  <c r="J39" i="3"/>
  <c r="L39" i="3"/>
  <c r="N39" i="3"/>
  <c r="M39" i="3"/>
  <c r="K39" i="3"/>
  <c r="J46" i="3"/>
  <c r="L46" i="3"/>
  <c r="M46" i="3"/>
  <c r="K46" i="3"/>
  <c r="J54" i="3"/>
  <c r="L54" i="3"/>
  <c r="M54" i="3"/>
  <c r="K54" i="3"/>
  <c r="J62" i="3"/>
  <c r="L62" i="3"/>
  <c r="N62" i="3"/>
  <c r="M62" i="3"/>
  <c r="K62" i="3"/>
  <c r="J66" i="3"/>
  <c r="L66" i="3"/>
  <c r="M66" i="3"/>
  <c r="K66" i="3"/>
  <c r="N66" i="3"/>
  <c r="J70" i="3"/>
  <c r="L70" i="3"/>
  <c r="N70" i="3"/>
  <c r="M70" i="3"/>
  <c r="K70" i="3"/>
  <c r="J80" i="3"/>
  <c r="L80" i="3"/>
  <c r="M80" i="3"/>
  <c r="N80" i="3"/>
  <c r="K80" i="3"/>
  <c r="J84" i="3"/>
  <c r="L84" i="3"/>
  <c r="N84" i="3"/>
  <c r="M84" i="3"/>
  <c r="K84" i="3"/>
  <c r="J88" i="3"/>
  <c r="L88" i="3"/>
  <c r="N88" i="3"/>
  <c r="K88" i="3"/>
  <c r="M88" i="3"/>
  <c r="J92" i="3"/>
  <c r="L92" i="3"/>
  <c r="N92" i="3"/>
  <c r="M92" i="3"/>
  <c r="K92" i="3"/>
  <c r="J96" i="3"/>
  <c r="L96" i="3"/>
  <c r="M96" i="3"/>
  <c r="N96" i="3"/>
  <c r="K96" i="3"/>
  <c r="J100" i="3"/>
  <c r="L100" i="3"/>
  <c r="N100" i="3"/>
  <c r="M100" i="3"/>
  <c r="K100" i="3"/>
  <c r="E113" i="3"/>
  <c r="J104" i="3"/>
  <c r="L104" i="3"/>
  <c r="I115" i="3"/>
  <c r="M104" i="3"/>
  <c r="N104" i="3"/>
  <c r="K104" i="3"/>
  <c r="G116" i="3"/>
  <c r="E117" i="3"/>
  <c r="J108" i="3"/>
  <c r="I119" i="3"/>
  <c r="L108" i="3"/>
  <c r="N108" i="3"/>
  <c r="M108" i="3"/>
  <c r="K108" i="3"/>
  <c r="G120" i="3"/>
  <c r="E121" i="3"/>
  <c r="J112" i="3"/>
  <c r="L112" i="3"/>
  <c r="I123" i="3"/>
  <c r="N112" i="3"/>
  <c r="K112" i="3"/>
  <c r="M112" i="3"/>
  <c r="J135" i="3"/>
  <c r="N135" i="3"/>
  <c r="K135" i="3"/>
  <c r="T11" i="6"/>
  <c r="V11" i="6"/>
  <c r="W11" i="6"/>
  <c r="T22" i="6"/>
  <c r="V22" i="6"/>
  <c r="W22" i="6"/>
  <c r="T30" i="6"/>
  <c r="V30" i="6"/>
  <c r="T38" i="6"/>
  <c r="V38" i="6"/>
  <c r="W38" i="6"/>
  <c r="J9" i="8"/>
  <c r="O13" i="8"/>
  <c r="N13" i="8"/>
  <c r="L15" i="8"/>
  <c r="J17" i="8"/>
  <c r="O32" i="8"/>
  <c r="N32" i="8"/>
  <c r="L34" i="8"/>
  <c r="J36" i="8"/>
  <c r="L42" i="8"/>
  <c r="F78" i="8"/>
  <c r="O78" i="8"/>
  <c r="F86" i="8"/>
  <c r="O97" i="8"/>
  <c r="N97" i="8"/>
  <c r="L99" i="8"/>
  <c r="J101" i="8"/>
  <c r="L107" i="8"/>
  <c r="J109" i="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F34" i="10"/>
  <c r="O34" i="10"/>
  <c r="F42" i="10"/>
  <c r="O53" i="10"/>
  <c r="H59" i="10"/>
  <c r="J76" i="10"/>
  <c r="F80" i="10"/>
  <c r="J84" i="10"/>
  <c r="H97" i="10"/>
  <c r="H105" i="10"/>
  <c r="D9" i="11"/>
  <c r="D13" i="11"/>
  <c r="D17" i="11"/>
  <c r="D33" i="11"/>
  <c r="D37" i="11"/>
  <c r="D41" i="11"/>
  <c r="D53" i="11"/>
  <c r="D57" i="11"/>
  <c r="D61" i="11"/>
  <c r="D163" i="14"/>
  <c r="L34" i="2"/>
  <c r="N34" i="2"/>
  <c r="M34" i="2"/>
  <c r="G42" i="2"/>
  <c r="L49" i="2"/>
  <c r="N49" i="2"/>
  <c r="M49" i="2"/>
  <c r="L58" i="2"/>
  <c r="N58" i="2"/>
  <c r="M58" i="2"/>
  <c r="E67" i="2"/>
  <c r="L72" i="2"/>
  <c r="N72" i="2"/>
  <c r="M72" i="2"/>
  <c r="J11" i="3"/>
  <c r="L11" i="3"/>
  <c r="N11" i="3"/>
  <c r="M11" i="3"/>
  <c r="K11" i="3"/>
  <c r="J19" i="3"/>
  <c r="L19" i="3"/>
  <c r="N19" i="3"/>
  <c r="M19" i="3"/>
  <c r="K19" i="3"/>
  <c r="J27" i="3"/>
  <c r="L27" i="3"/>
  <c r="N27" i="3"/>
  <c r="M27" i="3"/>
  <c r="K27" i="3"/>
  <c r="J31" i="3"/>
  <c r="L31" i="3"/>
  <c r="N31" i="3"/>
  <c r="M31" i="3"/>
  <c r="K31" i="3"/>
  <c r="K47" i="3"/>
  <c r="L47" i="3"/>
  <c r="M47" i="3"/>
  <c r="J47" i="3"/>
  <c r="K55" i="3"/>
  <c r="M55" i="3"/>
  <c r="L55" i="3"/>
  <c r="J55" i="3"/>
  <c r="F113" i="3"/>
  <c r="H116" i="3"/>
  <c r="F117" i="3"/>
  <c r="H120" i="3"/>
  <c r="F121" i="3"/>
  <c r="N10" i="8"/>
  <c r="O10" i="8"/>
  <c r="L12" i="8"/>
  <c r="J14" i="8"/>
  <c r="L20" i="8"/>
  <c r="L31" i="8"/>
  <c r="J33" i="8"/>
  <c r="N37" i="8"/>
  <c r="O37" i="8"/>
  <c r="L39" i="8"/>
  <c r="J41" i="8"/>
  <c r="J98" i="8"/>
  <c r="N102" i="8"/>
  <c r="O102" i="8"/>
  <c r="L104" i="8"/>
  <c r="J106" i="8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4" i="11"/>
  <c r="D78" i="11"/>
  <c r="D82" i="11"/>
  <c r="D86" i="11"/>
  <c r="D98" i="11"/>
  <c r="D102" i="11"/>
  <c r="D106" i="11"/>
  <c r="Y17" i="13"/>
  <c r="W17" i="13"/>
  <c r="K116" i="14"/>
  <c r="J116" i="14"/>
  <c r="I116" i="14"/>
  <c r="M43" i="5"/>
  <c r="W13" i="6"/>
  <c r="T13" i="6"/>
  <c r="V13" i="6"/>
  <c r="W24" i="6"/>
  <c r="T24" i="6"/>
  <c r="V24" i="6"/>
  <c r="T32" i="6"/>
  <c r="V32" i="6"/>
  <c r="W40" i="6"/>
  <c r="T40" i="6"/>
  <c r="V40" i="6"/>
  <c r="W48" i="6"/>
  <c r="T48" i="6"/>
  <c r="V48" i="6"/>
  <c r="L9" i="8"/>
  <c r="J11" i="8"/>
  <c r="O15" i="8"/>
  <c r="N15" i="8"/>
  <c r="L17" i="8"/>
  <c r="J19" i="8"/>
  <c r="O34" i="8"/>
  <c r="N34" i="8"/>
  <c r="L36" i="8"/>
  <c r="J38" i="8"/>
  <c r="O53" i="8"/>
  <c r="N53" i="8"/>
  <c r="F80" i="8"/>
  <c r="O80" i="8"/>
  <c r="O99" i="8"/>
  <c r="N99" i="8"/>
  <c r="L101" i="8"/>
  <c r="J103" i="8"/>
  <c r="L109" i="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O9" i="10"/>
  <c r="N9" i="10"/>
  <c r="D10" i="11"/>
  <c r="D14" i="11"/>
  <c r="D18" i="11"/>
  <c r="D30" i="11"/>
  <c r="D34" i="11"/>
  <c r="D38" i="11"/>
  <c r="D42" i="11"/>
  <c r="D54" i="11"/>
  <c r="D58" i="11"/>
  <c r="D62" i="11"/>
  <c r="D107" i="14"/>
  <c r="D51" i="14"/>
  <c r="F79" i="14"/>
  <c r="K73" i="14"/>
  <c r="J73" i="14"/>
  <c r="I73" i="14"/>
  <c r="J86" i="14"/>
  <c r="I86" i="14"/>
  <c r="K86" i="14"/>
  <c r="G107" i="14"/>
  <c r="K106" i="14"/>
  <c r="J106" i="14"/>
  <c r="I106" i="14"/>
  <c r="F135" i="14"/>
  <c r="K142" i="14"/>
  <c r="J142" i="14"/>
  <c r="I142" i="14"/>
  <c r="J155" i="14"/>
  <c r="I155" i="14"/>
  <c r="H163" i="14"/>
  <c r="K155" i="14"/>
  <c r="L16" i="15"/>
  <c r="K16" i="15"/>
  <c r="J16" i="15"/>
  <c r="I16" i="15"/>
  <c r="M16" i="15"/>
  <c r="M121" i="15"/>
  <c r="J121" i="15"/>
  <c r="L121" i="15"/>
  <c r="K121" i="15"/>
  <c r="I121" i="15"/>
  <c r="L18" i="16"/>
  <c r="K18" i="16"/>
  <c r="J18" i="16"/>
  <c r="I18" i="16"/>
  <c r="D78" i="18"/>
  <c r="K30" i="14"/>
  <c r="J30" i="14"/>
  <c r="I30" i="14"/>
  <c r="J43" i="14"/>
  <c r="I43" i="14"/>
  <c r="H51" i="14"/>
  <c r="K43" i="14"/>
  <c r="K63" i="14"/>
  <c r="J63" i="14"/>
  <c r="I63" i="14"/>
  <c r="K99" i="14"/>
  <c r="J99" i="14"/>
  <c r="I99" i="14"/>
  <c r="H107" i="14"/>
  <c r="J112" i="14"/>
  <c r="I112" i="14"/>
  <c r="K112" i="14"/>
  <c r="K132" i="14"/>
  <c r="J132" i="14"/>
  <c r="I132" i="14"/>
  <c r="M32" i="15"/>
  <c r="L32" i="15"/>
  <c r="K32" i="15"/>
  <c r="J32" i="15"/>
  <c r="I32" i="15"/>
  <c r="M75" i="15"/>
  <c r="L75" i="15"/>
  <c r="K75" i="15"/>
  <c r="J75" i="15"/>
  <c r="I75" i="15"/>
  <c r="L83" i="16"/>
  <c r="K83" i="16"/>
  <c r="J83" i="16"/>
  <c r="I83" i="16"/>
  <c r="H91" i="16"/>
  <c r="M8" i="18"/>
  <c r="L22" i="18"/>
  <c r="K13" i="14"/>
  <c r="J13" i="14"/>
  <c r="I13" i="14"/>
  <c r="K56" i="14"/>
  <c r="J56" i="14"/>
  <c r="I56" i="14"/>
  <c r="J69" i="14"/>
  <c r="I69" i="14"/>
  <c r="K69" i="14"/>
  <c r="K89" i="14"/>
  <c r="J89" i="14"/>
  <c r="I89" i="14"/>
  <c r="K125" i="14"/>
  <c r="J125" i="14"/>
  <c r="I125" i="14"/>
  <c r="J138" i="14"/>
  <c r="I138" i="14"/>
  <c r="K138" i="14"/>
  <c r="K158" i="14"/>
  <c r="J158" i="14"/>
  <c r="I158" i="14"/>
  <c r="L12" i="15"/>
  <c r="K12" i="15"/>
  <c r="J12" i="15"/>
  <c r="I12" i="15"/>
  <c r="M12" i="15"/>
  <c r="C91" i="15"/>
  <c r="M101" i="15"/>
  <c r="L101" i="15"/>
  <c r="K101" i="15"/>
  <c r="J101" i="15"/>
  <c r="I101" i="15"/>
  <c r="G51" i="16"/>
  <c r="D77" i="16"/>
  <c r="D135" i="16"/>
  <c r="L152" i="16"/>
  <c r="K152" i="16"/>
  <c r="J152" i="16"/>
  <c r="I152" i="16"/>
  <c r="F35" i="17"/>
  <c r="K12" i="14"/>
  <c r="J12" i="14"/>
  <c r="I12" i="14"/>
  <c r="J17" i="14"/>
  <c r="I17" i="14"/>
  <c r="K17" i="14"/>
  <c r="J26" i="14"/>
  <c r="I26" i="14"/>
  <c r="K26" i="14"/>
  <c r="K46" i="14"/>
  <c r="J46" i="14"/>
  <c r="I46" i="14"/>
  <c r="C65" i="14"/>
  <c r="K82" i="14"/>
  <c r="J82" i="14"/>
  <c r="I82" i="14"/>
  <c r="D93" i="14"/>
  <c r="J95" i="14"/>
  <c r="I95" i="14"/>
  <c r="K95" i="14"/>
  <c r="C121" i="14"/>
  <c r="K115" i="14"/>
  <c r="J115" i="14"/>
  <c r="I115" i="14"/>
  <c r="E149" i="14"/>
  <c r="K151" i="14"/>
  <c r="J151" i="14"/>
  <c r="I151" i="14"/>
  <c r="M24" i="15"/>
  <c r="L24" i="15"/>
  <c r="K24" i="15"/>
  <c r="J24" i="15"/>
  <c r="I24" i="15"/>
  <c r="G35" i="15"/>
  <c r="M58" i="15"/>
  <c r="L58" i="15"/>
  <c r="K58" i="15"/>
  <c r="J58" i="15"/>
  <c r="I58" i="15"/>
  <c r="C133" i="15"/>
  <c r="C37" i="16"/>
  <c r="L54" i="16"/>
  <c r="K54" i="16"/>
  <c r="J54" i="16"/>
  <c r="I54" i="16"/>
  <c r="P20" i="18"/>
  <c r="W34" i="18"/>
  <c r="V64" i="18"/>
  <c r="E37" i="14"/>
  <c r="K39" i="14"/>
  <c r="J39" i="14"/>
  <c r="I39" i="14"/>
  <c r="F65" i="14"/>
  <c r="K72" i="14"/>
  <c r="J72" i="14"/>
  <c r="I72" i="14"/>
  <c r="E93" i="14"/>
  <c r="G121" i="14"/>
  <c r="J120" i="14"/>
  <c r="I120" i="14"/>
  <c r="K120" i="14"/>
  <c r="K141" i="14"/>
  <c r="J141" i="14"/>
  <c r="I141" i="14"/>
  <c r="H149" i="14"/>
  <c r="L27" i="15"/>
  <c r="K27" i="15"/>
  <c r="J27" i="15"/>
  <c r="I27" i="15"/>
  <c r="H35" i="15"/>
  <c r="M27" i="15"/>
  <c r="M84" i="15"/>
  <c r="L84" i="15"/>
  <c r="K84" i="15"/>
  <c r="J84" i="15"/>
  <c r="I84" i="15"/>
  <c r="D105" i="15"/>
  <c r="L56" i="16"/>
  <c r="I56" i="16"/>
  <c r="K56" i="16"/>
  <c r="J56" i="16"/>
  <c r="L123" i="16"/>
  <c r="K123" i="16"/>
  <c r="J123" i="16"/>
  <c r="I123" i="16"/>
  <c r="S9" i="17"/>
  <c r="J68" i="18"/>
  <c r="I68" i="18"/>
  <c r="H76" i="18"/>
  <c r="T17" i="21"/>
  <c r="E23" i="14"/>
  <c r="K21" i="14"/>
  <c r="J21" i="14"/>
  <c r="I21" i="14"/>
  <c r="K29" i="14"/>
  <c r="J29" i="14"/>
  <c r="I29" i="14"/>
  <c r="H37" i="14"/>
  <c r="G65" i="14"/>
  <c r="K64" i="14"/>
  <c r="J64" i="14"/>
  <c r="I64" i="14"/>
  <c r="J77" i="14"/>
  <c r="I77" i="14"/>
  <c r="K77" i="14"/>
  <c r="K98" i="14"/>
  <c r="J98" i="14"/>
  <c r="I98" i="14"/>
  <c r="K133" i="14"/>
  <c r="J133" i="14"/>
  <c r="I133" i="14"/>
  <c r="J146" i="14"/>
  <c r="I146" i="14"/>
  <c r="K146" i="14"/>
  <c r="M41" i="15"/>
  <c r="L41" i="15"/>
  <c r="K41" i="15"/>
  <c r="J41" i="15"/>
  <c r="I41" i="15"/>
  <c r="H49" i="15"/>
  <c r="M110" i="15"/>
  <c r="L110" i="15"/>
  <c r="K110" i="15"/>
  <c r="J110" i="15"/>
  <c r="I110" i="15"/>
  <c r="M125" i="16"/>
  <c r="L125" i="16"/>
  <c r="I125" i="16"/>
  <c r="K125" i="16"/>
  <c r="H133" i="16"/>
  <c r="J125" i="16"/>
  <c r="F23" i="14"/>
  <c r="K20" i="14"/>
  <c r="J20" i="14"/>
  <c r="I20" i="14"/>
  <c r="J34" i="14"/>
  <c r="I34" i="14"/>
  <c r="K34" i="14"/>
  <c r="K55" i="14"/>
  <c r="J55" i="14"/>
  <c r="I55" i="14"/>
  <c r="K90" i="14"/>
  <c r="J90" i="14"/>
  <c r="I90" i="14"/>
  <c r="J103" i="14"/>
  <c r="I103" i="14"/>
  <c r="K103" i="14"/>
  <c r="K124" i="14"/>
  <c r="J124" i="14"/>
  <c r="I124" i="14"/>
  <c r="C163" i="14"/>
  <c r="K159" i="14"/>
  <c r="J159" i="14"/>
  <c r="I159" i="14"/>
  <c r="L20" i="15"/>
  <c r="K20" i="15"/>
  <c r="J20" i="15"/>
  <c r="I20" i="15"/>
  <c r="M20" i="15"/>
  <c r="M67" i="15"/>
  <c r="L67" i="15"/>
  <c r="K67" i="15"/>
  <c r="J67" i="15"/>
  <c r="I67" i="15"/>
  <c r="E119" i="15"/>
  <c r="D35" i="16"/>
  <c r="G93" i="16"/>
  <c r="J159" i="17"/>
  <c r="L159" i="17"/>
  <c r="I122" i="18"/>
  <c r="J122" i="18"/>
  <c r="C23" i="14"/>
  <c r="I18" i="14"/>
  <c r="K18" i="14"/>
  <c r="J18" i="14"/>
  <c r="I27" i="14"/>
  <c r="K27" i="14"/>
  <c r="J27" i="14"/>
  <c r="F37" i="14"/>
  <c r="I35" i="14"/>
  <c r="K35" i="14"/>
  <c r="J35" i="14"/>
  <c r="I44" i="14"/>
  <c r="K44" i="14"/>
  <c r="J44" i="14"/>
  <c r="I53" i="14"/>
  <c r="K53" i="14"/>
  <c r="J53" i="14"/>
  <c r="D65" i="14"/>
  <c r="I61" i="14"/>
  <c r="K61" i="14"/>
  <c r="J61" i="14"/>
  <c r="I70" i="14"/>
  <c r="J70" i="14"/>
  <c r="K70" i="14"/>
  <c r="G79" i="14"/>
  <c r="I78" i="14"/>
  <c r="K78" i="14"/>
  <c r="J78" i="14"/>
  <c r="I87" i="14"/>
  <c r="K87" i="14"/>
  <c r="J87" i="14"/>
  <c r="I96" i="14"/>
  <c r="K96" i="14"/>
  <c r="J96" i="14"/>
  <c r="E107" i="14"/>
  <c r="I104" i="14"/>
  <c r="K104" i="14"/>
  <c r="J104" i="14"/>
  <c r="I113" i="14"/>
  <c r="H121" i="14"/>
  <c r="K113" i="14"/>
  <c r="J113" i="14"/>
  <c r="C135" i="14"/>
  <c r="I130" i="14"/>
  <c r="K130" i="14"/>
  <c r="J130" i="14"/>
  <c r="I139" i="14"/>
  <c r="J139" i="14"/>
  <c r="K139" i="14"/>
  <c r="F149" i="14"/>
  <c r="I147" i="14"/>
  <c r="K147" i="14"/>
  <c r="J147" i="14"/>
  <c r="I156" i="14"/>
  <c r="K156" i="14"/>
  <c r="J156" i="14"/>
  <c r="G21" i="15"/>
  <c r="M26" i="15"/>
  <c r="L26" i="15"/>
  <c r="I26" i="15"/>
  <c r="K26" i="15"/>
  <c r="J26" i="15"/>
  <c r="E35" i="15"/>
  <c r="M34" i="15"/>
  <c r="L34" i="15"/>
  <c r="K34" i="15"/>
  <c r="I34" i="15"/>
  <c r="J34" i="15"/>
  <c r="F49" i="15"/>
  <c r="M43" i="15"/>
  <c r="L43" i="15"/>
  <c r="K43" i="15"/>
  <c r="I43" i="15"/>
  <c r="J43" i="15"/>
  <c r="M52" i="15"/>
  <c r="L52" i="15"/>
  <c r="K52" i="15"/>
  <c r="I52" i="15"/>
  <c r="J52" i="15"/>
  <c r="G63" i="15"/>
  <c r="M60" i="15"/>
  <c r="L60" i="15"/>
  <c r="K60" i="15"/>
  <c r="I60" i="15"/>
  <c r="J60" i="15"/>
  <c r="M69" i="15"/>
  <c r="L69" i="15"/>
  <c r="K69" i="15"/>
  <c r="I69" i="15"/>
  <c r="H77" i="15"/>
  <c r="J69" i="15"/>
  <c r="M86" i="15"/>
  <c r="L86" i="15"/>
  <c r="K86" i="15"/>
  <c r="I86" i="15"/>
  <c r="J86" i="15"/>
  <c r="M95" i="15"/>
  <c r="L95" i="15"/>
  <c r="K95" i="15"/>
  <c r="I95" i="15"/>
  <c r="J95" i="15"/>
  <c r="M103" i="15"/>
  <c r="L103" i="15"/>
  <c r="K103" i="15"/>
  <c r="I103" i="15"/>
  <c r="J103" i="15"/>
  <c r="C119" i="15"/>
  <c r="M112" i="15"/>
  <c r="L112" i="15"/>
  <c r="K112" i="15"/>
  <c r="I112" i="15"/>
  <c r="J112" i="15"/>
  <c r="K130" i="15"/>
  <c r="J130" i="15"/>
  <c r="M130" i="15"/>
  <c r="I130" i="15"/>
  <c r="L130" i="15"/>
  <c r="M138" i="15"/>
  <c r="J138" i="15"/>
  <c r="L138" i="15"/>
  <c r="I138" i="15"/>
  <c r="K138" i="15"/>
  <c r="I152" i="15"/>
  <c r="K152" i="15"/>
  <c r="M152" i="15"/>
  <c r="J152" i="15"/>
  <c r="L152" i="15"/>
  <c r="L10" i="16"/>
  <c r="K10" i="16"/>
  <c r="J10" i="16"/>
  <c r="H9" i="16"/>
  <c r="M56" i="16" s="1"/>
  <c r="I10" i="16"/>
  <c r="M10" i="16"/>
  <c r="F21" i="16"/>
  <c r="L39" i="16"/>
  <c r="I39" i="16"/>
  <c r="J39" i="16"/>
  <c r="K39" i="16"/>
  <c r="E49" i="16"/>
  <c r="D51" i="16"/>
  <c r="L66" i="16"/>
  <c r="K66" i="16"/>
  <c r="J66" i="16"/>
  <c r="I66" i="16"/>
  <c r="H65" i="16"/>
  <c r="M66" i="16"/>
  <c r="E91" i="16"/>
  <c r="M108" i="16"/>
  <c r="H107" i="16"/>
  <c r="L108" i="16"/>
  <c r="I108" i="16"/>
  <c r="J108" i="16"/>
  <c r="K108" i="16"/>
  <c r="E149" i="16"/>
  <c r="L13" i="17"/>
  <c r="K13" i="17"/>
  <c r="J13" i="17"/>
  <c r="I13" i="17"/>
  <c r="H21" i="17"/>
  <c r="L14" i="17"/>
  <c r="I14" i="17"/>
  <c r="J14" i="17"/>
  <c r="K14" i="17"/>
  <c r="L32" i="17"/>
  <c r="K32" i="17"/>
  <c r="J32" i="17"/>
  <c r="I32" i="17"/>
  <c r="G49" i="17"/>
  <c r="S15" i="18"/>
  <c r="R15" i="18"/>
  <c r="E22" i="18"/>
  <c r="M34" i="18"/>
  <c r="X50" i="18"/>
  <c r="J59" i="18"/>
  <c r="I59" i="18"/>
  <c r="F64" i="18"/>
  <c r="J94" i="18"/>
  <c r="I94" i="18"/>
  <c r="N120" i="18"/>
  <c r="P134" i="18"/>
  <c r="W146" i="18"/>
  <c r="I156" i="18"/>
  <c r="J156" i="18"/>
  <c r="AA159" i="18"/>
  <c r="Z159" i="18"/>
  <c r="S12" i="21"/>
  <c r="T12" i="21"/>
  <c r="K11" i="14"/>
  <c r="J11" i="14"/>
  <c r="I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I62" i="14"/>
  <c r="J62" i="14"/>
  <c r="K71" i="14"/>
  <c r="H79" i="14"/>
  <c r="J71" i="14"/>
  <c r="I71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I131" i="14"/>
  <c r="J131" i="14"/>
  <c r="K140" i="14"/>
  <c r="J140" i="14"/>
  <c r="I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M13" i="15"/>
  <c r="L13" i="15"/>
  <c r="K13" i="15"/>
  <c r="H21" i="15"/>
  <c r="J13" i="15"/>
  <c r="I13" i="15"/>
  <c r="M17" i="15"/>
  <c r="L17" i="15"/>
  <c r="K17" i="15"/>
  <c r="J17" i="15"/>
  <c r="I17" i="15"/>
  <c r="F35" i="15"/>
  <c r="M29" i="15"/>
  <c r="L29" i="15"/>
  <c r="K29" i="15"/>
  <c r="J29" i="15"/>
  <c r="I29" i="15"/>
  <c r="M38" i="15"/>
  <c r="L38" i="15"/>
  <c r="K38" i="15"/>
  <c r="J38" i="15"/>
  <c r="I38" i="15"/>
  <c r="G49" i="15"/>
  <c r="M46" i="15"/>
  <c r="L46" i="15"/>
  <c r="K46" i="15"/>
  <c r="J46" i="15"/>
  <c r="I46" i="15"/>
  <c r="M55" i="15"/>
  <c r="L55" i="15"/>
  <c r="K55" i="15"/>
  <c r="J55" i="15"/>
  <c r="H63" i="15"/>
  <c r="I55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C105" i="15"/>
  <c r="M98" i="15"/>
  <c r="L98" i="15"/>
  <c r="K98" i="15"/>
  <c r="J98" i="15"/>
  <c r="I98" i="15"/>
  <c r="M107" i="15"/>
  <c r="L107" i="15"/>
  <c r="K107" i="15"/>
  <c r="J107" i="15"/>
  <c r="I107" i="15"/>
  <c r="D119" i="15"/>
  <c r="K122" i="15"/>
  <c r="J122" i="15"/>
  <c r="M122" i="15"/>
  <c r="L122" i="15"/>
  <c r="I122" i="15"/>
  <c r="M129" i="15"/>
  <c r="J129" i="15"/>
  <c r="L129" i="15"/>
  <c r="K129" i="15"/>
  <c r="I129" i="15"/>
  <c r="M141" i="15"/>
  <c r="L141" i="15"/>
  <c r="I141" i="15"/>
  <c r="K141" i="15"/>
  <c r="J141" i="15"/>
  <c r="M158" i="15"/>
  <c r="L158" i="15"/>
  <c r="I158" i="15"/>
  <c r="K158" i="15"/>
  <c r="J158" i="15"/>
  <c r="L14" i="16"/>
  <c r="K14" i="16"/>
  <c r="J14" i="16"/>
  <c r="I14" i="16"/>
  <c r="C35" i="16"/>
  <c r="M45" i="16"/>
  <c r="L45" i="16"/>
  <c r="K45" i="16"/>
  <c r="J45" i="16"/>
  <c r="I45" i="16"/>
  <c r="M47" i="16"/>
  <c r="L47" i="16"/>
  <c r="I47" i="16"/>
  <c r="K47" i="16"/>
  <c r="J47" i="16"/>
  <c r="F51" i="16"/>
  <c r="L74" i="16"/>
  <c r="K74" i="16"/>
  <c r="J74" i="16"/>
  <c r="I74" i="16"/>
  <c r="M74" i="16"/>
  <c r="G91" i="16"/>
  <c r="M114" i="16"/>
  <c r="L114" i="16"/>
  <c r="K114" i="16"/>
  <c r="J114" i="16"/>
  <c r="I114" i="16"/>
  <c r="L116" i="16"/>
  <c r="I116" i="16"/>
  <c r="K116" i="16"/>
  <c r="J116" i="16"/>
  <c r="C133" i="16"/>
  <c r="L143" i="16"/>
  <c r="K143" i="16"/>
  <c r="J143" i="16"/>
  <c r="I143" i="16"/>
  <c r="M143" i="16"/>
  <c r="F149" i="16"/>
  <c r="L17" i="17"/>
  <c r="K17" i="17"/>
  <c r="J17" i="17"/>
  <c r="I17" i="17"/>
  <c r="L18" i="17"/>
  <c r="I18" i="17"/>
  <c r="K18" i="17"/>
  <c r="J18" i="17"/>
  <c r="D35" i="17"/>
  <c r="L41" i="17"/>
  <c r="K41" i="17"/>
  <c r="J41" i="17"/>
  <c r="I41" i="17"/>
  <c r="H49" i="17"/>
  <c r="D93" i="17"/>
  <c r="G8" i="18"/>
  <c r="O20" i="18"/>
  <c r="N34" i="18"/>
  <c r="AA29" i="18"/>
  <c r="Z29" i="18"/>
  <c r="S41" i="18"/>
  <c r="R41" i="18"/>
  <c r="AA54" i="18"/>
  <c r="Y62" i="18"/>
  <c r="Z54" i="18"/>
  <c r="U64" i="18"/>
  <c r="G76" i="18"/>
  <c r="S75" i="18"/>
  <c r="R75" i="18"/>
  <c r="C78" i="18"/>
  <c r="AA88" i="18"/>
  <c r="Z88" i="18"/>
  <c r="L44" i="15"/>
  <c r="K44" i="15"/>
  <c r="J44" i="15"/>
  <c r="I44" i="15"/>
  <c r="M44" i="15"/>
  <c r="L53" i="15"/>
  <c r="K53" i="15"/>
  <c r="J53" i="15"/>
  <c r="I53" i="15"/>
  <c r="M53" i="15"/>
  <c r="L61" i="15"/>
  <c r="K61" i="15"/>
  <c r="J61" i="15"/>
  <c r="I61" i="15"/>
  <c r="M61" i="15"/>
  <c r="C77" i="15"/>
  <c r="L70" i="15"/>
  <c r="K70" i="15"/>
  <c r="J70" i="15"/>
  <c r="I70" i="15"/>
  <c r="M70" i="15"/>
  <c r="L79" i="15"/>
  <c r="K79" i="15"/>
  <c r="J79" i="15"/>
  <c r="I79" i="15"/>
  <c r="M79" i="15"/>
  <c r="D91" i="15"/>
  <c r="L87" i="15"/>
  <c r="K87" i="15"/>
  <c r="J87" i="15"/>
  <c r="I87" i="15"/>
  <c r="M87" i="15"/>
  <c r="L96" i="15"/>
  <c r="K96" i="15"/>
  <c r="J96" i="15"/>
  <c r="I96" i="15"/>
  <c r="M96" i="15"/>
  <c r="E105" i="15"/>
  <c r="L104" i="15"/>
  <c r="K104" i="15"/>
  <c r="J104" i="15"/>
  <c r="I104" i="15"/>
  <c r="M104" i="15"/>
  <c r="F119" i="15"/>
  <c r="L113" i="15"/>
  <c r="K113" i="15"/>
  <c r="J113" i="15"/>
  <c r="I113" i="15"/>
  <c r="M113" i="15"/>
  <c r="D133" i="15"/>
  <c r="K135" i="15"/>
  <c r="M135" i="15"/>
  <c r="L135" i="15"/>
  <c r="J135" i="15"/>
  <c r="I135" i="15"/>
  <c r="L151" i="15"/>
  <c r="J151" i="15"/>
  <c r="I151" i="15"/>
  <c r="M151" i="15"/>
  <c r="K151" i="15"/>
  <c r="E37" i="16"/>
  <c r="M62" i="16"/>
  <c r="L62" i="16"/>
  <c r="K62" i="16"/>
  <c r="J62" i="16"/>
  <c r="I62" i="16"/>
  <c r="F77" i="16"/>
  <c r="M131" i="16"/>
  <c r="L131" i="16"/>
  <c r="K131" i="16"/>
  <c r="J131" i="16"/>
  <c r="I131" i="16"/>
  <c r="E135" i="16"/>
  <c r="L160" i="16"/>
  <c r="K160" i="16"/>
  <c r="J160" i="16"/>
  <c r="I160" i="16"/>
  <c r="M160" i="16"/>
  <c r="G35" i="17"/>
  <c r="L29" i="17"/>
  <c r="K29" i="17"/>
  <c r="J29" i="17"/>
  <c r="I29" i="17"/>
  <c r="L31" i="17"/>
  <c r="I31" i="17"/>
  <c r="K31" i="17"/>
  <c r="J31" i="17"/>
  <c r="F37" i="17"/>
  <c r="K58" i="17"/>
  <c r="I58" i="17"/>
  <c r="C79" i="17"/>
  <c r="N8" i="18"/>
  <c r="AA12" i="18"/>
  <c r="Z12" i="18"/>
  <c r="Y20" i="18"/>
  <c r="U22" i="18"/>
  <c r="J25" i="18"/>
  <c r="I25" i="18"/>
  <c r="W76" i="18"/>
  <c r="E90" i="18"/>
  <c r="S84" i="18"/>
  <c r="R84" i="18"/>
  <c r="I126" i="18"/>
  <c r="J126" i="18"/>
  <c r="N99" i="22"/>
  <c r="M99" i="22"/>
  <c r="L99" i="22"/>
  <c r="J99" i="22"/>
  <c r="K99" i="22"/>
  <c r="J14" i="14"/>
  <c r="I14" i="14"/>
  <c r="K14" i="14"/>
  <c r="G23" i="14"/>
  <c r="J22" i="14"/>
  <c r="I22" i="14"/>
  <c r="K22" i="14"/>
  <c r="J31" i="14"/>
  <c r="I31" i="14"/>
  <c r="K31" i="14"/>
  <c r="J40" i="14"/>
  <c r="I40" i="14"/>
  <c r="K40" i="14"/>
  <c r="E51" i="14"/>
  <c r="J48" i="14"/>
  <c r="I48" i="14"/>
  <c r="K48" i="14"/>
  <c r="J57" i="14"/>
  <c r="I57" i="14"/>
  <c r="H65" i="14"/>
  <c r="K57" i="14"/>
  <c r="C79" i="14"/>
  <c r="J74" i="14"/>
  <c r="I74" i="14"/>
  <c r="K74" i="14"/>
  <c r="J83" i="14"/>
  <c r="I83" i="14"/>
  <c r="K83" i="14"/>
  <c r="F93" i="14"/>
  <c r="J91" i="14"/>
  <c r="I91" i="14"/>
  <c r="K91" i="14"/>
  <c r="J100" i="14"/>
  <c r="I100" i="14"/>
  <c r="K100" i="14"/>
  <c r="J109" i="14"/>
  <c r="I109" i="14"/>
  <c r="K109" i="14"/>
  <c r="D121" i="14"/>
  <c r="J117" i="14"/>
  <c r="I117" i="14"/>
  <c r="K117" i="14"/>
  <c r="J126" i="14"/>
  <c r="I126" i="14"/>
  <c r="K126" i="14"/>
  <c r="G135" i="14"/>
  <c r="J134" i="14"/>
  <c r="I134" i="14"/>
  <c r="K134" i="14"/>
  <c r="J143" i="14"/>
  <c r="I143" i="14"/>
  <c r="K143" i="14"/>
  <c r="J152" i="14"/>
  <c r="I152" i="14"/>
  <c r="K152" i="14"/>
  <c r="E163" i="14"/>
  <c r="J160" i="14"/>
  <c r="I160" i="14"/>
  <c r="K160" i="14"/>
  <c r="C21" i="15"/>
  <c r="K30" i="15"/>
  <c r="J30" i="15"/>
  <c r="I30" i="15"/>
  <c r="M30" i="15"/>
  <c r="L30" i="15"/>
  <c r="K39" i="15"/>
  <c r="J39" i="15"/>
  <c r="I39" i="15"/>
  <c r="M39" i="15"/>
  <c r="L39" i="15"/>
  <c r="K47" i="15"/>
  <c r="J47" i="15"/>
  <c r="I47" i="15"/>
  <c r="M47" i="15"/>
  <c r="L47" i="15"/>
  <c r="C63" i="15"/>
  <c r="K56" i="15"/>
  <c r="J56" i="15"/>
  <c r="I56" i="15"/>
  <c r="M56" i="15"/>
  <c r="L56" i="15"/>
  <c r="K65" i="15"/>
  <c r="J65" i="15"/>
  <c r="I65" i="15"/>
  <c r="M65" i="15"/>
  <c r="L65" i="15"/>
  <c r="D77" i="15"/>
  <c r="K73" i="15"/>
  <c r="J73" i="15"/>
  <c r="I73" i="15"/>
  <c r="M73" i="15"/>
  <c r="L73" i="15"/>
  <c r="K82" i="15"/>
  <c r="J82" i="15"/>
  <c r="I82" i="15"/>
  <c r="M82" i="15"/>
  <c r="L82" i="15"/>
  <c r="E91" i="15"/>
  <c r="K90" i="15"/>
  <c r="J90" i="15"/>
  <c r="I90" i="15"/>
  <c r="M90" i="15"/>
  <c r="L90" i="15"/>
  <c r="F105" i="15"/>
  <c r="K99" i="15"/>
  <c r="J99" i="15"/>
  <c r="I99" i="15"/>
  <c r="M99" i="15"/>
  <c r="L99" i="15"/>
  <c r="K108" i="15"/>
  <c r="J108" i="15"/>
  <c r="I108" i="15"/>
  <c r="M108" i="15"/>
  <c r="L108" i="15"/>
  <c r="G119" i="15"/>
  <c r="E133" i="15"/>
  <c r="K126" i="15"/>
  <c r="L126" i="15"/>
  <c r="J126" i="15"/>
  <c r="I126" i="15"/>
  <c r="M126" i="15"/>
  <c r="D147" i="15"/>
  <c r="I143" i="15"/>
  <c r="K143" i="15"/>
  <c r="M143" i="15"/>
  <c r="L143" i="15"/>
  <c r="J143" i="15"/>
  <c r="E161" i="15"/>
  <c r="Z12" i="16"/>
  <c r="X12" i="16"/>
  <c r="L31" i="16"/>
  <c r="K31" i="16"/>
  <c r="J31" i="16"/>
  <c r="I31" i="16"/>
  <c r="M31" i="16"/>
  <c r="F37" i="16"/>
  <c r="C63" i="16"/>
  <c r="G77" i="16"/>
  <c r="M71" i="16"/>
  <c r="L71" i="16"/>
  <c r="K71" i="16"/>
  <c r="J71" i="16"/>
  <c r="I71" i="16"/>
  <c r="M73" i="16"/>
  <c r="L73" i="16"/>
  <c r="I73" i="16"/>
  <c r="K73" i="16"/>
  <c r="J73" i="16"/>
  <c r="F79" i="16"/>
  <c r="L100" i="16"/>
  <c r="K100" i="16"/>
  <c r="J100" i="16"/>
  <c r="I100" i="16"/>
  <c r="M100" i="16"/>
  <c r="G119" i="16"/>
  <c r="C121" i="16"/>
  <c r="M140" i="16"/>
  <c r="L140" i="16"/>
  <c r="K140" i="16"/>
  <c r="J140" i="16"/>
  <c r="I140" i="16"/>
  <c r="M142" i="16"/>
  <c r="L142" i="16"/>
  <c r="I142" i="16"/>
  <c r="K142" i="16"/>
  <c r="J142" i="16"/>
  <c r="D161" i="16"/>
  <c r="Z10" i="17"/>
  <c r="Y10" i="17"/>
  <c r="X10" i="17"/>
  <c r="W10" i="17"/>
  <c r="M38" i="17"/>
  <c r="H37" i="17"/>
  <c r="L38" i="17"/>
  <c r="K38" i="17"/>
  <c r="J38" i="17"/>
  <c r="I38" i="17"/>
  <c r="L40" i="17"/>
  <c r="I40" i="17"/>
  <c r="K40" i="17"/>
  <c r="J40" i="17"/>
  <c r="D121" i="17"/>
  <c r="W8" i="18"/>
  <c r="J16" i="18"/>
  <c r="I16" i="18"/>
  <c r="S25" i="18"/>
  <c r="R25" i="18"/>
  <c r="AA28" i="18"/>
  <c r="Z28" i="18"/>
  <c r="J42" i="18"/>
  <c r="I42" i="18"/>
  <c r="X76" i="18"/>
  <c r="F90" i="18"/>
  <c r="J137" i="18"/>
  <c r="I137" i="18"/>
  <c r="S154" i="18"/>
  <c r="R154" i="18"/>
  <c r="I15" i="14"/>
  <c r="H23" i="14"/>
  <c r="K15" i="14"/>
  <c r="J15" i="14"/>
  <c r="C37" i="14"/>
  <c r="I32" i="14"/>
  <c r="K32" i="14"/>
  <c r="J32" i="14"/>
  <c r="I41" i="14"/>
  <c r="K41" i="14"/>
  <c r="J41" i="14"/>
  <c r="F51" i="14"/>
  <c r="I49" i="14"/>
  <c r="K49" i="14"/>
  <c r="J49" i="14"/>
  <c r="I58" i="14"/>
  <c r="K58" i="14"/>
  <c r="J58" i="14"/>
  <c r="I67" i="14"/>
  <c r="K67" i="14"/>
  <c r="J67" i="14"/>
  <c r="D79" i="14"/>
  <c r="I75" i="14"/>
  <c r="K75" i="14"/>
  <c r="J75" i="14"/>
  <c r="I84" i="14"/>
  <c r="K84" i="14"/>
  <c r="J84" i="14"/>
  <c r="G93" i="14"/>
  <c r="I92" i="14"/>
  <c r="K92" i="14"/>
  <c r="J92" i="14"/>
  <c r="I101" i="14"/>
  <c r="K101" i="14"/>
  <c r="J101" i="14"/>
  <c r="I110" i="14"/>
  <c r="K110" i="14"/>
  <c r="J110" i="14"/>
  <c r="E121" i="14"/>
  <c r="I118" i="14"/>
  <c r="K118" i="14"/>
  <c r="J118" i="14"/>
  <c r="I127" i="14"/>
  <c r="H135" i="14"/>
  <c r="K127" i="14"/>
  <c r="J127" i="14"/>
  <c r="C149" i="14"/>
  <c r="I144" i="14"/>
  <c r="K144" i="14"/>
  <c r="J144" i="14"/>
  <c r="I153" i="14"/>
  <c r="K153" i="14"/>
  <c r="J153" i="14"/>
  <c r="F163" i="14"/>
  <c r="I161" i="14"/>
  <c r="K161" i="14"/>
  <c r="J161" i="14"/>
  <c r="J11" i="15"/>
  <c r="I11" i="15"/>
  <c r="L11" i="15"/>
  <c r="K11" i="15"/>
  <c r="M11" i="15"/>
  <c r="D21" i="15"/>
  <c r="J15" i="15"/>
  <c r="I15" i="15"/>
  <c r="L15" i="15"/>
  <c r="K15" i="15"/>
  <c r="M15" i="15"/>
  <c r="J19" i="15"/>
  <c r="I19" i="15"/>
  <c r="L19" i="15"/>
  <c r="K19" i="15"/>
  <c r="M19" i="15"/>
  <c r="J25" i="15"/>
  <c r="I25" i="15"/>
  <c r="L25" i="15"/>
  <c r="K25" i="15"/>
  <c r="M25" i="15"/>
  <c r="J33" i="15"/>
  <c r="I33" i="15"/>
  <c r="L33" i="15"/>
  <c r="K33" i="15"/>
  <c r="M33" i="15"/>
  <c r="C49" i="15"/>
  <c r="J42" i="15"/>
  <c r="I42" i="15"/>
  <c r="L42" i="15"/>
  <c r="K42" i="15"/>
  <c r="M42" i="15"/>
  <c r="J51" i="15"/>
  <c r="I51" i="15"/>
  <c r="L51" i="15"/>
  <c r="K51" i="15"/>
  <c r="M51" i="15"/>
  <c r="D63" i="15"/>
  <c r="J59" i="15"/>
  <c r="I59" i="15"/>
  <c r="L59" i="15"/>
  <c r="K59" i="15"/>
  <c r="M59" i="15"/>
  <c r="J68" i="15"/>
  <c r="I68" i="15"/>
  <c r="L68" i="15"/>
  <c r="K68" i="15"/>
  <c r="M68" i="15"/>
  <c r="E77" i="15"/>
  <c r="J76" i="15"/>
  <c r="I76" i="15"/>
  <c r="L76" i="15"/>
  <c r="K76" i="15"/>
  <c r="M76" i="15"/>
  <c r="F91" i="15"/>
  <c r="J85" i="15"/>
  <c r="I85" i="15"/>
  <c r="L85" i="15"/>
  <c r="K85" i="15"/>
  <c r="M85" i="15"/>
  <c r="J94" i="15"/>
  <c r="I94" i="15"/>
  <c r="L94" i="15"/>
  <c r="K94" i="15"/>
  <c r="M94" i="15"/>
  <c r="G105" i="15"/>
  <c r="J102" i="15"/>
  <c r="I102" i="15"/>
  <c r="L102" i="15"/>
  <c r="K102" i="15"/>
  <c r="M102" i="15"/>
  <c r="H119" i="15"/>
  <c r="J111" i="15"/>
  <c r="I111" i="15"/>
  <c r="L111" i="15"/>
  <c r="K111" i="15"/>
  <c r="M111" i="15"/>
  <c r="K117" i="15"/>
  <c r="J117" i="15"/>
  <c r="I117" i="15"/>
  <c r="M117" i="15"/>
  <c r="L117" i="15"/>
  <c r="G133" i="15"/>
  <c r="F147" i="15"/>
  <c r="M150" i="15"/>
  <c r="L150" i="15"/>
  <c r="I150" i="15"/>
  <c r="K150" i="15"/>
  <c r="J150" i="15"/>
  <c r="G161" i="15"/>
  <c r="Z16" i="16"/>
  <c r="X16" i="16"/>
  <c r="D23" i="16"/>
  <c r="L40" i="16"/>
  <c r="K40" i="16"/>
  <c r="J40" i="16"/>
  <c r="I40" i="16"/>
  <c r="M40" i="16"/>
  <c r="E63" i="16"/>
  <c r="M80" i="16"/>
  <c r="H79" i="16"/>
  <c r="L80" i="16"/>
  <c r="K80" i="16"/>
  <c r="J80" i="16"/>
  <c r="I80" i="16"/>
  <c r="M82" i="16"/>
  <c r="L82" i="16"/>
  <c r="I82" i="16"/>
  <c r="K82" i="16"/>
  <c r="J82" i="16"/>
  <c r="L109" i="16"/>
  <c r="K109" i="16"/>
  <c r="J109" i="16"/>
  <c r="I109" i="16"/>
  <c r="M109" i="16"/>
  <c r="D121" i="16"/>
  <c r="M151" i="16"/>
  <c r="L151" i="16"/>
  <c r="I151" i="16"/>
  <c r="K151" i="16"/>
  <c r="J151" i="16"/>
  <c r="E161" i="16"/>
  <c r="Z14" i="17"/>
  <c r="Y14" i="17"/>
  <c r="X14" i="17"/>
  <c r="W14" i="17"/>
  <c r="E23" i="17"/>
  <c r="L46" i="17"/>
  <c r="K46" i="17"/>
  <c r="J46" i="17"/>
  <c r="I46" i="17"/>
  <c r="M48" i="17"/>
  <c r="L48" i="17"/>
  <c r="I48" i="17"/>
  <c r="K48" i="17"/>
  <c r="J48" i="17"/>
  <c r="S16" i="18"/>
  <c r="R16" i="18"/>
  <c r="AA19" i="18"/>
  <c r="Z19" i="18"/>
  <c r="Y36" i="18"/>
  <c r="AA37" i="18"/>
  <c r="Z37" i="18"/>
  <c r="G50" i="18"/>
  <c r="S58" i="18"/>
  <c r="R58" i="18"/>
  <c r="AA71" i="18"/>
  <c r="Z71" i="18"/>
  <c r="U90" i="18"/>
  <c r="Q92" i="18"/>
  <c r="S93" i="18"/>
  <c r="R93" i="18"/>
  <c r="C104" i="18"/>
  <c r="AA137" i="18"/>
  <c r="Z137" i="18"/>
  <c r="J141" i="18"/>
  <c r="I141" i="18"/>
  <c r="D160" i="18"/>
  <c r="P131" i="19"/>
  <c r="H55" i="21"/>
  <c r="J55" i="21"/>
  <c r="I55" i="21"/>
  <c r="J17" i="24"/>
  <c r="K16" i="14"/>
  <c r="J16" i="14"/>
  <c r="I16" i="14"/>
  <c r="K25" i="14"/>
  <c r="J25" i="14"/>
  <c r="I25" i="14"/>
  <c r="D37" i="14"/>
  <c r="K33" i="14"/>
  <c r="J33" i="14"/>
  <c r="I33" i="14"/>
  <c r="K42" i="14"/>
  <c r="J42" i="14"/>
  <c r="I42" i="14"/>
  <c r="G51" i="14"/>
  <c r="K50" i="14"/>
  <c r="J50" i="14"/>
  <c r="I50" i="14"/>
  <c r="K59" i="14"/>
  <c r="J59" i="14"/>
  <c r="I59" i="14"/>
  <c r="K68" i="14"/>
  <c r="J68" i="14"/>
  <c r="I68" i="14"/>
  <c r="E79" i="14"/>
  <c r="K76" i="14"/>
  <c r="J76" i="14"/>
  <c r="I76" i="14"/>
  <c r="H93" i="14"/>
  <c r="K85" i="14"/>
  <c r="J85" i="14"/>
  <c r="I85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I28" i="15"/>
  <c r="K28" i="15"/>
  <c r="J28" i="15"/>
  <c r="M28" i="15"/>
  <c r="L28" i="15"/>
  <c r="I37" i="15"/>
  <c r="M37" i="15"/>
  <c r="K37" i="15"/>
  <c r="J37" i="15"/>
  <c r="L37" i="15"/>
  <c r="D49" i="15"/>
  <c r="I45" i="15"/>
  <c r="M45" i="15"/>
  <c r="K45" i="15"/>
  <c r="J45" i="15"/>
  <c r="L45" i="15"/>
  <c r="I54" i="15"/>
  <c r="M54" i="15"/>
  <c r="K54" i="15"/>
  <c r="J54" i="15"/>
  <c r="L54" i="15"/>
  <c r="E63" i="15"/>
  <c r="I62" i="15"/>
  <c r="M62" i="15"/>
  <c r="K62" i="15"/>
  <c r="J62" i="15"/>
  <c r="L62" i="15"/>
  <c r="F77" i="15"/>
  <c r="I71" i="15"/>
  <c r="M71" i="15"/>
  <c r="K71" i="15"/>
  <c r="J71" i="15"/>
  <c r="L71" i="15"/>
  <c r="I80" i="15"/>
  <c r="M80" i="15"/>
  <c r="K80" i="15"/>
  <c r="J80" i="15"/>
  <c r="L80" i="15"/>
  <c r="G91" i="15"/>
  <c r="I88" i="15"/>
  <c r="M88" i="15"/>
  <c r="K88" i="15"/>
  <c r="J88" i="15"/>
  <c r="L88" i="15"/>
  <c r="I97" i="15"/>
  <c r="H105" i="15"/>
  <c r="M97" i="15"/>
  <c r="K97" i="15"/>
  <c r="J97" i="15"/>
  <c r="L97" i="15"/>
  <c r="L114" i="15"/>
  <c r="I114" i="15"/>
  <c r="K114" i="15"/>
  <c r="J114" i="15"/>
  <c r="M114" i="15"/>
  <c r="J125" i="15"/>
  <c r="I125" i="15"/>
  <c r="K125" i="15"/>
  <c r="H133" i="15"/>
  <c r="M125" i="15"/>
  <c r="L125" i="15"/>
  <c r="M132" i="15"/>
  <c r="L132" i="15"/>
  <c r="I132" i="15"/>
  <c r="J132" i="15"/>
  <c r="K132" i="15"/>
  <c r="M139" i="15"/>
  <c r="K139" i="15"/>
  <c r="J139" i="15"/>
  <c r="I139" i="15"/>
  <c r="L139" i="15"/>
  <c r="H147" i="15"/>
  <c r="M156" i="15"/>
  <c r="K156" i="15"/>
  <c r="J156" i="15"/>
  <c r="I156" i="15"/>
  <c r="L156" i="15"/>
  <c r="L159" i="15"/>
  <c r="K159" i="15"/>
  <c r="J159" i="15"/>
  <c r="I159" i="15"/>
  <c r="M159" i="15"/>
  <c r="E9" i="16"/>
  <c r="C21" i="16"/>
  <c r="E23" i="16"/>
  <c r="L48" i="16"/>
  <c r="K48" i="16"/>
  <c r="J48" i="16"/>
  <c r="I48" i="16"/>
  <c r="M48" i="16"/>
  <c r="F63" i="16"/>
  <c r="E65" i="16"/>
  <c r="M88" i="16"/>
  <c r="L88" i="16"/>
  <c r="K88" i="16"/>
  <c r="J88" i="16"/>
  <c r="I88" i="16"/>
  <c r="M90" i="16"/>
  <c r="L90" i="16"/>
  <c r="I90" i="16"/>
  <c r="J90" i="16"/>
  <c r="K90" i="16"/>
  <c r="F105" i="16"/>
  <c r="L117" i="16"/>
  <c r="K117" i="16"/>
  <c r="J117" i="16"/>
  <c r="I117" i="16"/>
  <c r="M117" i="16"/>
  <c r="C147" i="16"/>
  <c r="M157" i="16"/>
  <c r="L157" i="16"/>
  <c r="K157" i="16"/>
  <c r="J157" i="16"/>
  <c r="I157" i="16"/>
  <c r="M159" i="16"/>
  <c r="L159" i="16"/>
  <c r="I159" i="16"/>
  <c r="J159" i="16"/>
  <c r="K159" i="16"/>
  <c r="C9" i="17"/>
  <c r="Z18" i="17"/>
  <c r="Y18" i="17"/>
  <c r="X18" i="17"/>
  <c r="W18" i="17"/>
  <c r="G23" i="17"/>
  <c r="AA11" i="18"/>
  <c r="Z11" i="18"/>
  <c r="S32" i="18"/>
  <c r="R32" i="18"/>
  <c r="L48" i="18"/>
  <c r="J51" i="18"/>
  <c r="H50" i="18"/>
  <c r="I51" i="18"/>
  <c r="V90" i="18"/>
  <c r="J85" i="18"/>
  <c r="I85" i="18"/>
  <c r="D104" i="18"/>
  <c r="AA98" i="18"/>
  <c r="Z98" i="18"/>
  <c r="J102" i="18"/>
  <c r="I102" i="18"/>
  <c r="E160" i="18"/>
  <c r="M10" i="15"/>
  <c r="J10" i="15"/>
  <c r="I10" i="15"/>
  <c r="L10" i="15"/>
  <c r="K10" i="15"/>
  <c r="F21" i="15"/>
  <c r="M14" i="15"/>
  <c r="J14" i="15"/>
  <c r="I14" i="15"/>
  <c r="L14" i="15"/>
  <c r="K14" i="15"/>
  <c r="M18" i="15"/>
  <c r="J18" i="15"/>
  <c r="I18" i="15"/>
  <c r="L18" i="15"/>
  <c r="K18" i="15"/>
  <c r="M23" i="15"/>
  <c r="J23" i="15"/>
  <c r="I23" i="15"/>
  <c r="L23" i="15"/>
  <c r="K23" i="15"/>
  <c r="D35" i="15"/>
  <c r="M31" i="15"/>
  <c r="J31" i="15"/>
  <c r="I31" i="15"/>
  <c r="L31" i="15"/>
  <c r="K31" i="15"/>
  <c r="M40" i="15"/>
  <c r="L40" i="15"/>
  <c r="J40" i="15"/>
  <c r="I40" i="15"/>
  <c r="K40" i="15"/>
  <c r="E49" i="15"/>
  <c r="M48" i="15"/>
  <c r="L48" i="15"/>
  <c r="J48" i="15"/>
  <c r="I48" i="15"/>
  <c r="K48" i="15"/>
  <c r="F63" i="15"/>
  <c r="M57" i="15"/>
  <c r="L57" i="15"/>
  <c r="J57" i="15"/>
  <c r="I57" i="15"/>
  <c r="K57" i="15"/>
  <c r="M66" i="15"/>
  <c r="L66" i="15"/>
  <c r="J66" i="15"/>
  <c r="I66" i="15"/>
  <c r="K66" i="15"/>
  <c r="G77" i="15"/>
  <c r="M74" i="15"/>
  <c r="L74" i="15"/>
  <c r="J74" i="15"/>
  <c r="I74" i="15"/>
  <c r="K74" i="15"/>
  <c r="H91" i="15"/>
  <c r="M83" i="15"/>
  <c r="L83" i="15"/>
  <c r="J83" i="15"/>
  <c r="I83" i="15"/>
  <c r="K83" i="15"/>
  <c r="M100" i="15"/>
  <c r="L100" i="15"/>
  <c r="J100" i="15"/>
  <c r="I100" i="15"/>
  <c r="K100" i="15"/>
  <c r="M109" i="15"/>
  <c r="L109" i="15"/>
  <c r="J109" i="15"/>
  <c r="I109" i="15"/>
  <c r="K109" i="15"/>
  <c r="L115" i="15"/>
  <c r="I115" i="15"/>
  <c r="K115" i="15"/>
  <c r="J115" i="15"/>
  <c r="M115" i="15"/>
  <c r="J116" i="15"/>
  <c r="I116" i="15"/>
  <c r="L116" i="15"/>
  <c r="K116" i="15"/>
  <c r="M116" i="15"/>
  <c r="M124" i="15"/>
  <c r="L124" i="15"/>
  <c r="I124" i="15"/>
  <c r="K124" i="15"/>
  <c r="J124" i="15"/>
  <c r="L142" i="15"/>
  <c r="J142" i="15"/>
  <c r="I142" i="15"/>
  <c r="M142" i="15"/>
  <c r="K142" i="15"/>
  <c r="G9" i="16"/>
  <c r="E21" i="16"/>
  <c r="M28" i="16"/>
  <c r="L28" i="16"/>
  <c r="K28" i="16"/>
  <c r="J28" i="16"/>
  <c r="I28" i="16"/>
  <c r="M30" i="16"/>
  <c r="L30" i="16"/>
  <c r="I30" i="16"/>
  <c r="K30" i="16"/>
  <c r="J30" i="16"/>
  <c r="D49" i="16"/>
  <c r="L57" i="16"/>
  <c r="K57" i="16"/>
  <c r="J57" i="16"/>
  <c r="I57" i="16"/>
  <c r="M57" i="16"/>
  <c r="G65" i="16"/>
  <c r="M97" i="16"/>
  <c r="L97" i="16"/>
  <c r="K97" i="16"/>
  <c r="J97" i="16"/>
  <c r="H105" i="16"/>
  <c r="I97" i="16"/>
  <c r="M99" i="16"/>
  <c r="L99" i="16"/>
  <c r="I99" i="16"/>
  <c r="K99" i="16"/>
  <c r="J99" i="16"/>
  <c r="C107" i="16"/>
  <c r="L126" i="16"/>
  <c r="K126" i="16"/>
  <c r="J126" i="16"/>
  <c r="I126" i="16"/>
  <c r="M126" i="16"/>
  <c r="D147" i="16"/>
  <c r="C149" i="16"/>
  <c r="M10" i="17"/>
  <c r="L10" i="17"/>
  <c r="I10" i="17"/>
  <c r="H9" i="17"/>
  <c r="M118" i="17" s="1"/>
  <c r="K10" i="17"/>
  <c r="J10" i="17"/>
  <c r="F21" i="17"/>
  <c r="L24" i="17"/>
  <c r="K24" i="17"/>
  <c r="J24" i="17"/>
  <c r="I24" i="17"/>
  <c r="M24" i="17"/>
  <c r="H23" i="17"/>
  <c r="E49" i="17"/>
  <c r="J142" i="17"/>
  <c r="L142" i="17"/>
  <c r="M146" i="17"/>
  <c r="J146" i="17"/>
  <c r="L146" i="17"/>
  <c r="S24" i="18"/>
  <c r="R24" i="18"/>
  <c r="G34" i="18"/>
  <c r="AA45" i="18"/>
  <c r="Z45" i="18"/>
  <c r="W50" i="18"/>
  <c r="E64" i="18"/>
  <c r="S67" i="18"/>
  <c r="R67" i="18"/>
  <c r="AA80" i="18"/>
  <c r="Z80" i="18"/>
  <c r="AA102" i="18"/>
  <c r="Z102" i="18"/>
  <c r="J107" i="18"/>
  <c r="H106" i="18"/>
  <c r="I107" i="18"/>
  <c r="N118" i="18"/>
  <c r="S124" i="18"/>
  <c r="R124" i="18"/>
  <c r="Q132" i="18"/>
  <c r="M134" i="18"/>
  <c r="V146" i="18"/>
  <c r="X160" i="18"/>
  <c r="H12" i="21"/>
  <c r="J12" i="21"/>
  <c r="I12" i="21"/>
  <c r="S33" i="18"/>
  <c r="R33" i="18"/>
  <c r="C36" i="18"/>
  <c r="AA38" i="18"/>
  <c r="Z38" i="18"/>
  <c r="E48" i="18"/>
  <c r="U48" i="18"/>
  <c r="S42" i="18"/>
  <c r="R42" i="18"/>
  <c r="AA46" i="18"/>
  <c r="Z46" i="18"/>
  <c r="S51" i="18"/>
  <c r="R51" i="18"/>
  <c r="Q50" i="18"/>
  <c r="C62" i="18"/>
  <c r="AA55" i="18"/>
  <c r="Z55" i="18"/>
  <c r="S59" i="18"/>
  <c r="R59" i="18"/>
  <c r="O64" i="18"/>
  <c r="S68" i="18"/>
  <c r="R68" i="18"/>
  <c r="Q76" i="18"/>
  <c r="AA72" i="18"/>
  <c r="Z72" i="18"/>
  <c r="M78" i="18"/>
  <c r="AA81" i="18"/>
  <c r="Z81" i="18"/>
  <c r="O90" i="18"/>
  <c r="S85" i="18"/>
  <c r="R85" i="18"/>
  <c r="AA89" i="18"/>
  <c r="Z89" i="18"/>
  <c r="S94" i="18"/>
  <c r="R94" i="18"/>
  <c r="M104" i="18"/>
  <c r="S98" i="18"/>
  <c r="R98" i="18"/>
  <c r="I100" i="18"/>
  <c r="J100" i="18"/>
  <c r="X106" i="18"/>
  <c r="AA111" i="18"/>
  <c r="Z111" i="18"/>
  <c r="J115" i="18"/>
  <c r="I115" i="18"/>
  <c r="F120" i="18"/>
  <c r="L132" i="18"/>
  <c r="I135" i="18"/>
  <c r="H134" i="18"/>
  <c r="J135" i="18"/>
  <c r="O146" i="18"/>
  <c r="AA145" i="18"/>
  <c r="Z145" i="18"/>
  <c r="J150" i="18"/>
  <c r="I150" i="18"/>
  <c r="F106" i="21"/>
  <c r="L118" i="15"/>
  <c r="K118" i="15"/>
  <c r="M118" i="15"/>
  <c r="J118" i="15"/>
  <c r="I118" i="15"/>
  <c r="F133" i="15"/>
  <c r="L127" i="15"/>
  <c r="K127" i="15"/>
  <c r="M127" i="15"/>
  <c r="J127" i="15"/>
  <c r="I127" i="15"/>
  <c r="L136" i="15"/>
  <c r="K136" i="15"/>
  <c r="M136" i="15"/>
  <c r="J136" i="15"/>
  <c r="I136" i="15"/>
  <c r="G147" i="15"/>
  <c r="L144" i="15"/>
  <c r="K144" i="15"/>
  <c r="M144" i="15"/>
  <c r="J144" i="15"/>
  <c r="I144" i="15"/>
  <c r="L153" i="15"/>
  <c r="K153" i="15"/>
  <c r="H161" i="15"/>
  <c r="J153" i="15"/>
  <c r="I153" i="15"/>
  <c r="M153" i="15"/>
  <c r="F9" i="16"/>
  <c r="M11" i="16"/>
  <c r="L11" i="16"/>
  <c r="K11" i="16"/>
  <c r="J11" i="16"/>
  <c r="I11" i="16"/>
  <c r="D21" i="16"/>
  <c r="M15" i="16"/>
  <c r="L15" i="16"/>
  <c r="K15" i="16"/>
  <c r="I15" i="16"/>
  <c r="J15" i="16"/>
  <c r="M19" i="16"/>
  <c r="L19" i="16"/>
  <c r="K19" i="16"/>
  <c r="J19" i="16"/>
  <c r="I19" i="16"/>
  <c r="C23" i="16"/>
  <c r="M25" i="16"/>
  <c r="L25" i="16"/>
  <c r="K25" i="16"/>
  <c r="J25" i="16"/>
  <c r="I25" i="16"/>
  <c r="M33" i="16"/>
  <c r="L33" i="16"/>
  <c r="K33" i="16"/>
  <c r="J33" i="16"/>
  <c r="I33" i="16"/>
  <c r="D37" i="16"/>
  <c r="C49" i="16"/>
  <c r="M42" i="16"/>
  <c r="L42" i="16"/>
  <c r="K42" i="16"/>
  <c r="J42" i="16"/>
  <c r="I42" i="16"/>
  <c r="E51" i="16"/>
  <c r="D63" i="16"/>
  <c r="M59" i="16"/>
  <c r="L59" i="16"/>
  <c r="K59" i="16"/>
  <c r="I59" i="16"/>
  <c r="J59" i="16"/>
  <c r="F65" i="16"/>
  <c r="M68" i="16"/>
  <c r="L68" i="16"/>
  <c r="K68" i="16"/>
  <c r="J68" i="16"/>
  <c r="I68" i="16"/>
  <c r="E77" i="16"/>
  <c r="M76" i="16"/>
  <c r="L76" i="16"/>
  <c r="K76" i="16"/>
  <c r="I76" i="16"/>
  <c r="J76" i="16"/>
  <c r="G79" i="16"/>
  <c r="F91" i="16"/>
  <c r="M85" i="16"/>
  <c r="L85" i="16"/>
  <c r="K85" i="16"/>
  <c r="J85" i="16"/>
  <c r="I85" i="16"/>
  <c r="M94" i="16"/>
  <c r="H93" i="16"/>
  <c r="L94" i="16"/>
  <c r="K94" i="16"/>
  <c r="J94" i="16"/>
  <c r="I94" i="16"/>
  <c r="G105" i="16"/>
  <c r="M102" i="16"/>
  <c r="L102" i="16"/>
  <c r="K102" i="16"/>
  <c r="J102" i="16"/>
  <c r="I102" i="16"/>
  <c r="M111" i="16"/>
  <c r="L111" i="16"/>
  <c r="K111" i="16"/>
  <c r="H119" i="16"/>
  <c r="J111" i="16"/>
  <c r="I111" i="16"/>
  <c r="M128" i="16"/>
  <c r="L128" i="16"/>
  <c r="K128" i="16"/>
  <c r="I128" i="16"/>
  <c r="J128" i="16"/>
  <c r="C135" i="16"/>
  <c r="M137" i="16"/>
  <c r="L137" i="16"/>
  <c r="K137" i="16"/>
  <c r="J137" i="16"/>
  <c r="I137" i="16"/>
  <c r="M145" i="16"/>
  <c r="L145" i="16"/>
  <c r="K145" i="16"/>
  <c r="I145" i="16"/>
  <c r="J145" i="16"/>
  <c r="D149" i="16"/>
  <c r="C161" i="16"/>
  <c r="M154" i="16"/>
  <c r="L154" i="16"/>
  <c r="K154" i="16"/>
  <c r="J154" i="16"/>
  <c r="I154" i="16"/>
  <c r="G21" i="17"/>
  <c r="F23" i="17"/>
  <c r="M26" i="17"/>
  <c r="L26" i="17"/>
  <c r="K26" i="17"/>
  <c r="I26" i="17"/>
  <c r="J26" i="17"/>
  <c r="E35" i="17"/>
  <c r="M34" i="17"/>
  <c r="L34" i="17"/>
  <c r="K34" i="17"/>
  <c r="J34" i="17"/>
  <c r="I34" i="17"/>
  <c r="G37" i="17"/>
  <c r="F49" i="17"/>
  <c r="M43" i="17"/>
  <c r="L43" i="17"/>
  <c r="K43" i="17"/>
  <c r="I43" i="17"/>
  <c r="J43" i="17"/>
  <c r="L20" i="18"/>
  <c r="I14" i="18"/>
  <c r="J14" i="18"/>
  <c r="I23" i="18"/>
  <c r="H22" i="18"/>
  <c r="J23" i="18"/>
  <c r="X22" i="18"/>
  <c r="I31" i="18"/>
  <c r="J31" i="18"/>
  <c r="F36" i="18"/>
  <c r="V36" i="18"/>
  <c r="I40" i="18"/>
  <c r="J40" i="18"/>
  <c r="H48" i="18"/>
  <c r="X48" i="18"/>
  <c r="D50" i="18"/>
  <c r="F62" i="18"/>
  <c r="V62" i="18"/>
  <c r="I57" i="18"/>
  <c r="J57" i="18"/>
  <c r="I66" i="18"/>
  <c r="J66" i="18"/>
  <c r="D76" i="18"/>
  <c r="I74" i="18"/>
  <c r="J74" i="18"/>
  <c r="P78" i="18"/>
  <c r="I83" i="18"/>
  <c r="J83" i="18"/>
  <c r="N92" i="18"/>
  <c r="P104" i="18"/>
  <c r="D106" i="18"/>
  <c r="AA107" i="18"/>
  <c r="Z107" i="18"/>
  <c r="Y106" i="18"/>
  <c r="J111" i="18"/>
  <c r="I111" i="18"/>
  <c r="G120" i="18"/>
  <c r="P132" i="18"/>
  <c r="S128" i="18"/>
  <c r="R128" i="18"/>
  <c r="I130" i="18"/>
  <c r="J130" i="18"/>
  <c r="L134" i="18"/>
  <c r="AA141" i="18"/>
  <c r="Z141" i="18"/>
  <c r="J145" i="18"/>
  <c r="I145" i="18"/>
  <c r="N148" i="18"/>
  <c r="U160" i="18"/>
  <c r="O79" i="19"/>
  <c r="I16" i="21"/>
  <c r="J16" i="21"/>
  <c r="H16" i="21"/>
  <c r="H98" i="21"/>
  <c r="J98" i="21"/>
  <c r="I98" i="21"/>
  <c r="G106" i="21"/>
  <c r="N90" i="22"/>
  <c r="M90" i="22"/>
  <c r="L90" i="22"/>
  <c r="J90" i="22"/>
  <c r="K90" i="22"/>
  <c r="I128" i="15"/>
  <c r="M128" i="15"/>
  <c r="L128" i="15"/>
  <c r="K128" i="15"/>
  <c r="J128" i="15"/>
  <c r="I137" i="15"/>
  <c r="M137" i="15"/>
  <c r="L137" i="15"/>
  <c r="K137" i="15"/>
  <c r="J137" i="15"/>
  <c r="K145" i="15"/>
  <c r="I145" i="15"/>
  <c r="M145" i="15"/>
  <c r="L145" i="15"/>
  <c r="J145" i="15"/>
  <c r="C161" i="15"/>
  <c r="K154" i="15"/>
  <c r="I154" i="15"/>
  <c r="M154" i="15"/>
  <c r="L154" i="15"/>
  <c r="J154" i="15"/>
  <c r="G21" i="16"/>
  <c r="F23" i="16"/>
  <c r="K26" i="16"/>
  <c r="J26" i="16"/>
  <c r="I26" i="16"/>
  <c r="M26" i="16"/>
  <c r="L26" i="16"/>
  <c r="E35" i="16"/>
  <c r="K34" i="16"/>
  <c r="J34" i="16"/>
  <c r="I34" i="16"/>
  <c r="M34" i="16"/>
  <c r="L34" i="16"/>
  <c r="G37" i="16"/>
  <c r="F49" i="16"/>
  <c r="K43" i="16"/>
  <c r="J43" i="16"/>
  <c r="I43" i="16"/>
  <c r="M43" i="16"/>
  <c r="L43" i="16"/>
  <c r="K52" i="16"/>
  <c r="J52" i="16"/>
  <c r="I52" i="16"/>
  <c r="M52" i="16"/>
  <c r="H51" i="16"/>
  <c r="L52" i="16"/>
  <c r="G63" i="16"/>
  <c r="K60" i="16"/>
  <c r="J60" i="16"/>
  <c r="I60" i="16"/>
  <c r="M60" i="16"/>
  <c r="L60" i="16"/>
  <c r="K69" i="16"/>
  <c r="J69" i="16"/>
  <c r="I69" i="16"/>
  <c r="H77" i="16"/>
  <c r="M69" i="16"/>
  <c r="L69" i="16"/>
  <c r="K86" i="16"/>
  <c r="J86" i="16"/>
  <c r="I86" i="16"/>
  <c r="M86" i="16"/>
  <c r="L86" i="16"/>
  <c r="C93" i="16"/>
  <c r="K95" i="16"/>
  <c r="J95" i="16"/>
  <c r="I95" i="16"/>
  <c r="M95" i="16"/>
  <c r="L95" i="16"/>
  <c r="K103" i="16"/>
  <c r="J103" i="16"/>
  <c r="I103" i="16"/>
  <c r="M103" i="16"/>
  <c r="L103" i="16"/>
  <c r="D107" i="16"/>
  <c r="C119" i="16"/>
  <c r="K112" i="16"/>
  <c r="J112" i="16"/>
  <c r="I112" i="16"/>
  <c r="M112" i="16"/>
  <c r="L112" i="16"/>
  <c r="E121" i="16"/>
  <c r="D133" i="16"/>
  <c r="K129" i="16"/>
  <c r="J129" i="16"/>
  <c r="I129" i="16"/>
  <c r="M129" i="16"/>
  <c r="L129" i="16"/>
  <c r="F135" i="16"/>
  <c r="K138" i="16"/>
  <c r="J138" i="16"/>
  <c r="I138" i="16"/>
  <c r="M138" i="16"/>
  <c r="L138" i="16"/>
  <c r="E147" i="16"/>
  <c r="K146" i="16"/>
  <c r="J146" i="16"/>
  <c r="I146" i="16"/>
  <c r="M146" i="16"/>
  <c r="L146" i="16"/>
  <c r="G149" i="16"/>
  <c r="F161" i="16"/>
  <c r="K155" i="16"/>
  <c r="J155" i="16"/>
  <c r="I155" i="16"/>
  <c r="M155" i="16"/>
  <c r="L155" i="16"/>
  <c r="D9" i="17"/>
  <c r="K12" i="17"/>
  <c r="J12" i="17"/>
  <c r="I12" i="17"/>
  <c r="M12" i="17"/>
  <c r="L12" i="17"/>
  <c r="K16" i="17"/>
  <c r="J16" i="17"/>
  <c r="I16" i="17"/>
  <c r="M16" i="17"/>
  <c r="L16" i="17"/>
  <c r="K20" i="17"/>
  <c r="J20" i="17"/>
  <c r="I20" i="17"/>
  <c r="M20" i="17"/>
  <c r="L20" i="17"/>
  <c r="K27" i="17"/>
  <c r="J27" i="17"/>
  <c r="I27" i="17"/>
  <c r="H35" i="17"/>
  <c r="M27" i="17"/>
  <c r="L27" i="17"/>
  <c r="K44" i="17"/>
  <c r="J44" i="17"/>
  <c r="I44" i="17"/>
  <c r="M44" i="17"/>
  <c r="L44" i="17"/>
  <c r="O8" i="18"/>
  <c r="S12" i="18"/>
  <c r="R12" i="18"/>
  <c r="Q20" i="18"/>
  <c r="AA16" i="18"/>
  <c r="Z16" i="18"/>
  <c r="M22" i="18"/>
  <c r="AA25" i="18"/>
  <c r="Z25" i="18"/>
  <c r="O34" i="18"/>
  <c r="S29" i="18"/>
  <c r="R29" i="18"/>
  <c r="AA33" i="18"/>
  <c r="Z33" i="18"/>
  <c r="S38" i="18"/>
  <c r="R38" i="18"/>
  <c r="M48" i="18"/>
  <c r="AA42" i="18"/>
  <c r="Z42" i="18"/>
  <c r="S46" i="18"/>
  <c r="R46" i="18"/>
  <c r="AA51" i="18"/>
  <c r="Z51" i="18"/>
  <c r="Y50" i="18"/>
  <c r="S55" i="18"/>
  <c r="R55" i="18"/>
  <c r="AA59" i="18"/>
  <c r="Z59" i="18"/>
  <c r="G64" i="18"/>
  <c r="W64" i="18"/>
  <c r="AA68" i="18"/>
  <c r="Z68" i="18"/>
  <c r="Y76" i="18"/>
  <c r="S72" i="18"/>
  <c r="R72" i="18"/>
  <c r="E78" i="18"/>
  <c r="U78" i="18"/>
  <c r="S81" i="18"/>
  <c r="R81" i="18"/>
  <c r="G90" i="18"/>
  <c r="W90" i="18"/>
  <c r="AA85" i="18"/>
  <c r="Z85" i="18"/>
  <c r="S89" i="18"/>
  <c r="R89" i="18"/>
  <c r="C92" i="18"/>
  <c r="AA94" i="18"/>
  <c r="Z94" i="18"/>
  <c r="E104" i="18"/>
  <c r="U104" i="18"/>
  <c r="J98" i="18"/>
  <c r="I98" i="18"/>
  <c r="L106" i="18"/>
  <c r="S115" i="18"/>
  <c r="R115" i="18"/>
  <c r="I117" i="18"/>
  <c r="J117" i="18"/>
  <c r="O120" i="18"/>
  <c r="X132" i="18"/>
  <c r="AA128" i="18"/>
  <c r="Z128" i="18"/>
  <c r="F146" i="18"/>
  <c r="V148" i="18"/>
  <c r="S150" i="18"/>
  <c r="R150" i="18"/>
  <c r="I152" i="18"/>
  <c r="J152" i="18"/>
  <c r="H160" i="18"/>
  <c r="P88" i="19"/>
  <c r="P157" i="19"/>
  <c r="H108" i="21"/>
  <c r="J108" i="21"/>
  <c r="I108" i="21"/>
  <c r="D21" i="22"/>
  <c r="L123" i="15"/>
  <c r="M123" i="15"/>
  <c r="J123" i="15"/>
  <c r="I123" i="15"/>
  <c r="K123" i="15"/>
  <c r="L131" i="15"/>
  <c r="I131" i="15"/>
  <c r="K131" i="15"/>
  <c r="J131" i="15"/>
  <c r="M131" i="15"/>
  <c r="C147" i="15"/>
  <c r="J140" i="15"/>
  <c r="L140" i="15"/>
  <c r="M140" i="15"/>
  <c r="K140" i="15"/>
  <c r="I140" i="15"/>
  <c r="J149" i="15"/>
  <c r="L149" i="15"/>
  <c r="K149" i="15"/>
  <c r="I149" i="15"/>
  <c r="M149" i="15"/>
  <c r="D161" i="15"/>
  <c r="J157" i="15"/>
  <c r="L157" i="15"/>
  <c r="M157" i="15"/>
  <c r="K157" i="15"/>
  <c r="I157" i="15"/>
  <c r="J13" i="16"/>
  <c r="I13" i="16"/>
  <c r="H21" i="16"/>
  <c r="L13" i="16"/>
  <c r="K13" i="16"/>
  <c r="M13" i="16"/>
  <c r="J17" i="16"/>
  <c r="I17" i="16"/>
  <c r="L17" i="16"/>
  <c r="M17" i="16"/>
  <c r="K17" i="16"/>
  <c r="G23" i="16"/>
  <c r="F35" i="16"/>
  <c r="J29" i="16"/>
  <c r="I29" i="16"/>
  <c r="L29" i="16"/>
  <c r="M29" i="16"/>
  <c r="K29" i="16"/>
  <c r="J38" i="16"/>
  <c r="I38" i="16"/>
  <c r="L38" i="16"/>
  <c r="M38" i="16"/>
  <c r="K38" i="16"/>
  <c r="H37" i="16"/>
  <c r="G49" i="16"/>
  <c r="J46" i="16"/>
  <c r="I46" i="16"/>
  <c r="L46" i="16"/>
  <c r="M46" i="16"/>
  <c r="K46" i="16"/>
  <c r="J55" i="16"/>
  <c r="I55" i="16"/>
  <c r="H63" i="16"/>
  <c r="L55" i="16"/>
  <c r="K55" i="16"/>
  <c r="M55" i="16"/>
  <c r="J72" i="16"/>
  <c r="I72" i="16"/>
  <c r="L72" i="16"/>
  <c r="K72" i="16"/>
  <c r="M72" i="16"/>
  <c r="C79" i="16"/>
  <c r="J81" i="16"/>
  <c r="I81" i="16"/>
  <c r="L81" i="16"/>
  <c r="M81" i="16"/>
  <c r="K81" i="16"/>
  <c r="J89" i="16"/>
  <c r="I89" i="16"/>
  <c r="L89" i="16"/>
  <c r="M89" i="16"/>
  <c r="K89" i="16"/>
  <c r="D93" i="16"/>
  <c r="C105" i="16"/>
  <c r="J98" i="16"/>
  <c r="I98" i="16"/>
  <c r="L98" i="16"/>
  <c r="M98" i="16"/>
  <c r="K98" i="16"/>
  <c r="E107" i="16"/>
  <c r="D119" i="16"/>
  <c r="J115" i="16"/>
  <c r="I115" i="16"/>
  <c r="L115" i="16"/>
  <c r="M115" i="16"/>
  <c r="K115" i="16"/>
  <c r="F121" i="16"/>
  <c r="J124" i="16"/>
  <c r="I124" i="16"/>
  <c r="L124" i="16"/>
  <c r="K124" i="16"/>
  <c r="M124" i="16"/>
  <c r="E133" i="16"/>
  <c r="J132" i="16"/>
  <c r="I132" i="16"/>
  <c r="L132" i="16"/>
  <c r="M132" i="16"/>
  <c r="K132" i="16"/>
  <c r="G135" i="16"/>
  <c r="F147" i="16"/>
  <c r="J141" i="16"/>
  <c r="I141" i="16"/>
  <c r="L141" i="16"/>
  <c r="K141" i="16"/>
  <c r="M141" i="16"/>
  <c r="J150" i="16"/>
  <c r="I150" i="16"/>
  <c r="L150" i="16"/>
  <c r="H149" i="16"/>
  <c r="M150" i="16"/>
  <c r="K150" i="16"/>
  <c r="G161" i="16"/>
  <c r="J158" i="16"/>
  <c r="I158" i="16"/>
  <c r="L158" i="16"/>
  <c r="M158" i="16"/>
  <c r="K158" i="16"/>
  <c r="E9" i="17"/>
  <c r="C21" i="17"/>
  <c r="J30" i="17"/>
  <c r="I30" i="17"/>
  <c r="L30" i="17"/>
  <c r="M30" i="17"/>
  <c r="K30" i="17"/>
  <c r="C37" i="17"/>
  <c r="J39" i="17"/>
  <c r="I39" i="17"/>
  <c r="L39" i="17"/>
  <c r="K39" i="17"/>
  <c r="M39" i="17"/>
  <c r="J47" i="17"/>
  <c r="I47" i="17"/>
  <c r="L47" i="17"/>
  <c r="M47" i="17"/>
  <c r="K47" i="17"/>
  <c r="I10" i="18"/>
  <c r="J10" i="18"/>
  <c r="D20" i="18"/>
  <c r="I18" i="18"/>
  <c r="J18" i="18"/>
  <c r="P22" i="18"/>
  <c r="I27" i="18"/>
  <c r="J27" i="18"/>
  <c r="N36" i="18"/>
  <c r="P48" i="18"/>
  <c r="I44" i="18"/>
  <c r="J44" i="18"/>
  <c r="L50" i="18"/>
  <c r="I53" i="18"/>
  <c r="J53" i="18"/>
  <c r="N62" i="18"/>
  <c r="I61" i="18"/>
  <c r="J61" i="18"/>
  <c r="L76" i="18"/>
  <c r="I70" i="18"/>
  <c r="J70" i="18"/>
  <c r="I79" i="18"/>
  <c r="H78" i="18"/>
  <c r="J79" i="18"/>
  <c r="X78" i="18"/>
  <c r="I87" i="18"/>
  <c r="J87" i="18"/>
  <c r="F92" i="18"/>
  <c r="V92" i="18"/>
  <c r="I96" i="18"/>
  <c r="J96" i="18"/>
  <c r="H104" i="18"/>
  <c r="X104" i="18"/>
  <c r="P106" i="18"/>
  <c r="V118" i="18"/>
  <c r="S111" i="18"/>
  <c r="R111" i="18"/>
  <c r="I113" i="18"/>
  <c r="J113" i="18"/>
  <c r="D132" i="18"/>
  <c r="AA124" i="18"/>
  <c r="Z124" i="18"/>
  <c r="Y132" i="18"/>
  <c r="J128" i="18"/>
  <c r="I128" i="18"/>
  <c r="U134" i="18"/>
  <c r="G146" i="18"/>
  <c r="S145" i="18"/>
  <c r="R145" i="18"/>
  <c r="C148" i="18"/>
  <c r="L160" i="18"/>
  <c r="N60" i="22"/>
  <c r="M60" i="22"/>
  <c r="L60" i="22"/>
  <c r="J60" i="22"/>
  <c r="K60" i="22"/>
  <c r="I160" i="15"/>
  <c r="K160" i="15"/>
  <c r="M160" i="15"/>
  <c r="L160" i="15"/>
  <c r="J160" i="15"/>
  <c r="C9" i="16"/>
  <c r="AA10" i="16"/>
  <c r="Z10" i="16"/>
  <c r="X10" i="16"/>
  <c r="V9" i="16"/>
  <c r="AA20" i="16" s="1"/>
  <c r="AA14" i="16"/>
  <c r="Z14" i="16"/>
  <c r="X14" i="16"/>
  <c r="Z18" i="16"/>
  <c r="X18" i="16"/>
  <c r="AA18" i="16"/>
  <c r="I24" i="16"/>
  <c r="K24" i="16"/>
  <c r="J24" i="16"/>
  <c r="H23" i="16"/>
  <c r="M24" i="16"/>
  <c r="L24" i="16"/>
  <c r="G35" i="16"/>
  <c r="I32" i="16"/>
  <c r="K32" i="16"/>
  <c r="L32" i="16"/>
  <c r="J32" i="16"/>
  <c r="M32" i="16"/>
  <c r="I41" i="16"/>
  <c r="H49" i="16"/>
  <c r="K41" i="16"/>
  <c r="M41" i="16"/>
  <c r="J41" i="16"/>
  <c r="L41" i="16"/>
  <c r="I58" i="16"/>
  <c r="K58" i="16"/>
  <c r="M58" i="16"/>
  <c r="L58" i="16"/>
  <c r="J58" i="16"/>
  <c r="C65" i="16"/>
  <c r="I67" i="16"/>
  <c r="K67" i="16"/>
  <c r="M67" i="16"/>
  <c r="L67" i="16"/>
  <c r="J67" i="16"/>
  <c r="I75" i="16"/>
  <c r="K75" i="16"/>
  <c r="M75" i="16"/>
  <c r="L75" i="16"/>
  <c r="J75" i="16"/>
  <c r="D79" i="16"/>
  <c r="C91" i="16"/>
  <c r="I84" i="16"/>
  <c r="K84" i="16"/>
  <c r="L84" i="16"/>
  <c r="J84" i="16"/>
  <c r="M84" i="16"/>
  <c r="E93" i="16"/>
  <c r="D105" i="16"/>
  <c r="I101" i="16"/>
  <c r="K101" i="16"/>
  <c r="L101" i="16"/>
  <c r="J101" i="16"/>
  <c r="M101" i="16"/>
  <c r="F107" i="16"/>
  <c r="I110" i="16"/>
  <c r="K110" i="16"/>
  <c r="M110" i="16"/>
  <c r="J110" i="16"/>
  <c r="L110" i="16"/>
  <c r="E119" i="16"/>
  <c r="I118" i="16"/>
  <c r="K118" i="16"/>
  <c r="M118" i="16"/>
  <c r="L118" i="16"/>
  <c r="J118" i="16"/>
  <c r="G121" i="16"/>
  <c r="F133" i="16"/>
  <c r="I127" i="16"/>
  <c r="K127" i="16"/>
  <c r="M127" i="16"/>
  <c r="L127" i="16"/>
  <c r="J127" i="16"/>
  <c r="I136" i="16"/>
  <c r="K136" i="16"/>
  <c r="M136" i="16"/>
  <c r="L136" i="16"/>
  <c r="J136" i="16"/>
  <c r="H135" i="16"/>
  <c r="G147" i="16"/>
  <c r="I144" i="16"/>
  <c r="K144" i="16"/>
  <c r="M144" i="16"/>
  <c r="L144" i="16"/>
  <c r="J144" i="16"/>
  <c r="I153" i="16"/>
  <c r="H161" i="16"/>
  <c r="K153" i="16"/>
  <c r="L153" i="16"/>
  <c r="J153" i="16"/>
  <c r="M153" i="16"/>
  <c r="F9" i="17"/>
  <c r="Q9" i="17"/>
  <c r="I11" i="17"/>
  <c r="K11" i="17"/>
  <c r="L11" i="17"/>
  <c r="J11" i="17"/>
  <c r="M11" i="17"/>
  <c r="D21" i="17"/>
  <c r="I15" i="17"/>
  <c r="K15" i="17"/>
  <c r="M15" i="17"/>
  <c r="J15" i="17"/>
  <c r="L15" i="17"/>
  <c r="I19" i="17"/>
  <c r="K19" i="17"/>
  <c r="M19" i="17"/>
  <c r="L19" i="17"/>
  <c r="J19" i="17"/>
  <c r="C23" i="17"/>
  <c r="I25" i="17"/>
  <c r="K25" i="17"/>
  <c r="M25" i="17"/>
  <c r="L25" i="17"/>
  <c r="J25" i="17"/>
  <c r="I33" i="17"/>
  <c r="K33" i="17"/>
  <c r="M33" i="17"/>
  <c r="L33" i="17"/>
  <c r="J33" i="17"/>
  <c r="D37" i="17"/>
  <c r="C49" i="17"/>
  <c r="I42" i="17"/>
  <c r="K42" i="17"/>
  <c r="M42" i="17"/>
  <c r="L42" i="17"/>
  <c r="J42" i="17"/>
  <c r="E8" i="18"/>
  <c r="U8" i="18"/>
  <c r="R11" i="18"/>
  <c r="S11" i="18"/>
  <c r="G20" i="18"/>
  <c r="W20" i="18"/>
  <c r="Z15" i="18"/>
  <c r="AA15" i="18"/>
  <c r="R19" i="18"/>
  <c r="S19" i="18"/>
  <c r="C22" i="18"/>
  <c r="Z24" i="18"/>
  <c r="AA24" i="18"/>
  <c r="E34" i="18"/>
  <c r="U34" i="18"/>
  <c r="R28" i="18"/>
  <c r="S28" i="18"/>
  <c r="Z32" i="18"/>
  <c r="AA32" i="18"/>
  <c r="Q36" i="18"/>
  <c r="R37" i="18"/>
  <c r="S37" i="18"/>
  <c r="C48" i="18"/>
  <c r="Z41" i="18"/>
  <c r="AA41" i="18"/>
  <c r="R45" i="18"/>
  <c r="S45" i="18"/>
  <c r="O50" i="18"/>
  <c r="R54" i="18"/>
  <c r="Q62" i="18"/>
  <c r="S54" i="18"/>
  <c r="Z58" i="18"/>
  <c r="AA58" i="18"/>
  <c r="M64" i="18"/>
  <c r="Z67" i="18"/>
  <c r="AA67" i="18"/>
  <c r="O76" i="18"/>
  <c r="R71" i="18"/>
  <c r="S71" i="18"/>
  <c r="Z75" i="18"/>
  <c r="AA75" i="18"/>
  <c r="R80" i="18"/>
  <c r="S80" i="18"/>
  <c r="M90" i="18"/>
  <c r="Z84" i="18"/>
  <c r="AA84" i="18"/>
  <c r="T88" i="18"/>
  <c r="R88" i="18"/>
  <c r="S88" i="18"/>
  <c r="Y92" i="18"/>
  <c r="Z93" i="18"/>
  <c r="AA93" i="18"/>
  <c r="S107" i="18"/>
  <c r="R107" i="18"/>
  <c r="Q106" i="18"/>
  <c r="T107" i="18"/>
  <c r="I109" i="18"/>
  <c r="J109" i="18"/>
  <c r="C118" i="18"/>
  <c r="V120" i="18"/>
  <c r="J124" i="18"/>
  <c r="I124" i="18"/>
  <c r="H132" i="18"/>
  <c r="D134" i="18"/>
  <c r="X134" i="18"/>
  <c r="S141" i="18"/>
  <c r="R141" i="18"/>
  <c r="T141" i="18"/>
  <c r="I143" i="18"/>
  <c r="J143" i="18"/>
  <c r="F148" i="18"/>
  <c r="M160" i="18"/>
  <c r="AA154" i="18"/>
  <c r="Z154" i="18"/>
  <c r="J158" i="18"/>
  <c r="I158" i="18"/>
  <c r="I159" i="18"/>
  <c r="J159" i="18"/>
  <c r="T10" i="21"/>
  <c r="S10" i="21"/>
  <c r="H89" i="21"/>
  <c r="J89" i="21"/>
  <c r="I89" i="21"/>
  <c r="N69" i="22"/>
  <c r="M69" i="22"/>
  <c r="L69" i="22"/>
  <c r="J69" i="22"/>
  <c r="I77" i="22"/>
  <c r="K69" i="22"/>
  <c r="E147" i="15"/>
  <c r="M146" i="15"/>
  <c r="J146" i="15"/>
  <c r="L146" i="15"/>
  <c r="K146" i="15"/>
  <c r="I146" i="15"/>
  <c r="F161" i="15"/>
  <c r="M155" i="15"/>
  <c r="J155" i="15"/>
  <c r="L155" i="15"/>
  <c r="I155" i="15"/>
  <c r="K155" i="15"/>
  <c r="D9" i="16"/>
  <c r="M12" i="16"/>
  <c r="J12" i="16"/>
  <c r="K12" i="16"/>
  <c r="I12" i="16"/>
  <c r="L12" i="16"/>
  <c r="M16" i="16"/>
  <c r="J16" i="16"/>
  <c r="L16" i="16"/>
  <c r="I16" i="16"/>
  <c r="K16" i="16"/>
  <c r="M20" i="16"/>
  <c r="J20" i="16"/>
  <c r="L20" i="16"/>
  <c r="K20" i="16"/>
  <c r="I20" i="16"/>
  <c r="H35" i="16"/>
  <c r="M27" i="16"/>
  <c r="J27" i="16"/>
  <c r="L27" i="16"/>
  <c r="K27" i="16"/>
  <c r="I27" i="16"/>
  <c r="M44" i="16"/>
  <c r="J44" i="16"/>
  <c r="L44" i="16"/>
  <c r="K44" i="16"/>
  <c r="I44" i="16"/>
  <c r="C51" i="16"/>
  <c r="M53" i="16"/>
  <c r="J53" i="16"/>
  <c r="K53" i="16"/>
  <c r="I53" i="16"/>
  <c r="L53" i="16"/>
  <c r="M61" i="16"/>
  <c r="J61" i="16"/>
  <c r="I61" i="16"/>
  <c r="L61" i="16"/>
  <c r="K61" i="16"/>
  <c r="D65" i="16"/>
  <c r="C77" i="16"/>
  <c r="M70" i="16"/>
  <c r="J70" i="16"/>
  <c r="K70" i="16"/>
  <c r="I70" i="16"/>
  <c r="L70" i="16"/>
  <c r="E79" i="16"/>
  <c r="D91" i="16"/>
  <c r="M87" i="16"/>
  <c r="J87" i="16"/>
  <c r="L87" i="16"/>
  <c r="K87" i="16"/>
  <c r="I87" i="16"/>
  <c r="F93" i="16"/>
  <c r="M96" i="16"/>
  <c r="J96" i="16"/>
  <c r="L96" i="16"/>
  <c r="K96" i="16"/>
  <c r="I96" i="16"/>
  <c r="E105" i="16"/>
  <c r="M104" i="16"/>
  <c r="J104" i="16"/>
  <c r="L104" i="16"/>
  <c r="K104" i="16"/>
  <c r="I104" i="16"/>
  <c r="G107" i="16"/>
  <c r="F119" i="16"/>
  <c r="M113" i="16"/>
  <c r="J113" i="16"/>
  <c r="L113" i="16"/>
  <c r="K113" i="16"/>
  <c r="I113" i="16"/>
  <c r="M122" i="16"/>
  <c r="H121" i="16"/>
  <c r="J122" i="16"/>
  <c r="K122" i="16"/>
  <c r="I122" i="16"/>
  <c r="L122" i="16"/>
  <c r="G133" i="16"/>
  <c r="M130" i="16"/>
  <c r="J130" i="16"/>
  <c r="I130" i="16"/>
  <c r="L130" i="16"/>
  <c r="K130" i="16"/>
  <c r="H147" i="16"/>
  <c r="M139" i="16"/>
  <c r="J139" i="16"/>
  <c r="K139" i="16"/>
  <c r="I139" i="16"/>
  <c r="L139" i="16"/>
  <c r="M156" i="16"/>
  <c r="J156" i="16"/>
  <c r="L156" i="16"/>
  <c r="K156" i="16"/>
  <c r="I156" i="16"/>
  <c r="G9" i="17"/>
  <c r="X12" i="17"/>
  <c r="Z12" i="17"/>
  <c r="Y12" i="17"/>
  <c r="W12" i="17"/>
  <c r="E21" i="17"/>
  <c r="X16" i="17"/>
  <c r="Z16" i="17"/>
  <c r="Y16" i="17"/>
  <c r="W16" i="17"/>
  <c r="X20" i="17"/>
  <c r="Y20" i="17"/>
  <c r="W20" i="17"/>
  <c r="Z20" i="17"/>
  <c r="D23" i="17"/>
  <c r="C35" i="17"/>
  <c r="M28" i="17"/>
  <c r="J28" i="17"/>
  <c r="I28" i="17"/>
  <c r="L28" i="17"/>
  <c r="K28" i="17"/>
  <c r="E37" i="17"/>
  <c r="D49" i="17"/>
  <c r="M45" i="17"/>
  <c r="J45" i="17"/>
  <c r="L45" i="17"/>
  <c r="I45" i="17"/>
  <c r="K45" i="17"/>
  <c r="F51" i="17"/>
  <c r="F8" i="18"/>
  <c r="V8" i="18"/>
  <c r="J12" i="18"/>
  <c r="H20" i="18"/>
  <c r="I12" i="18"/>
  <c r="X20" i="18"/>
  <c r="D22" i="18"/>
  <c r="F34" i="18"/>
  <c r="V34" i="18"/>
  <c r="J29" i="18"/>
  <c r="I29" i="18"/>
  <c r="J38" i="18"/>
  <c r="I38" i="18"/>
  <c r="D48" i="18"/>
  <c r="J46" i="18"/>
  <c r="I46" i="18"/>
  <c r="P50" i="18"/>
  <c r="J55" i="18"/>
  <c r="I55" i="18"/>
  <c r="N64" i="18"/>
  <c r="P76" i="18"/>
  <c r="J72" i="18"/>
  <c r="I72" i="18"/>
  <c r="L78" i="18"/>
  <c r="J81" i="18"/>
  <c r="I81" i="18"/>
  <c r="N90" i="18"/>
  <c r="J89" i="18"/>
  <c r="I89" i="18"/>
  <c r="L104" i="18"/>
  <c r="S102" i="18"/>
  <c r="R102" i="18"/>
  <c r="T102" i="18"/>
  <c r="F118" i="18"/>
  <c r="AA115" i="18"/>
  <c r="Z115" i="18"/>
  <c r="W120" i="18"/>
  <c r="E134" i="18"/>
  <c r="S137" i="18"/>
  <c r="R137" i="18"/>
  <c r="N146" i="18"/>
  <c r="I139" i="18"/>
  <c r="J139" i="18"/>
  <c r="AA150" i="18"/>
  <c r="Z150" i="18"/>
  <c r="P160" i="18"/>
  <c r="J154" i="18"/>
  <c r="I154" i="18"/>
  <c r="I15" i="21"/>
  <c r="J15" i="21"/>
  <c r="H15" i="21"/>
  <c r="F40" i="24"/>
  <c r="D8" i="18"/>
  <c r="L8" i="18"/>
  <c r="J11" i="18"/>
  <c r="I11" i="18"/>
  <c r="F20" i="18"/>
  <c r="N20" i="18"/>
  <c r="V20" i="18"/>
  <c r="J15" i="18"/>
  <c r="I15" i="18"/>
  <c r="J19" i="18"/>
  <c r="I19" i="18"/>
  <c r="J24" i="18"/>
  <c r="I24" i="18"/>
  <c r="D34" i="18"/>
  <c r="L34" i="18"/>
  <c r="I28" i="18"/>
  <c r="J28" i="18"/>
  <c r="J32" i="18"/>
  <c r="I32" i="18"/>
  <c r="H36" i="18"/>
  <c r="J37" i="18"/>
  <c r="I37" i="18"/>
  <c r="P36" i="18"/>
  <c r="X36" i="18"/>
  <c r="J41" i="18"/>
  <c r="I41" i="18"/>
  <c r="J45" i="18"/>
  <c r="I45" i="18"/>
  <c r="F50" i="18"/>
  <c r="N50" i="18"/>
  <c r="V50" i="18"/>
  <c r="H62" i="18"/>
  <c r="I54" i="18"/>
  <c r="J54" i="18"/>
  <c r="P62" i="18"/>
  <c r="X62" i="18"/>
  <c r="J58" i="18"/>
  <c r="I58" i="18"/>
  <c r="D64" i="18"/>
  <c r="L64" i="18"/>
  <c r="J67" i="18"/>
  <c r="I67" i="18"/>
  <c r="F76" i="18"/>
  <c r="N76" i="18"/>
  <c r="V76" i="18"/>
  <c r="J71" i="18"/>
  <c r="I71" i="18"/>
  <c r="J75" i="18"/>
  <c r="I75" i="18"/>
  <c r="J80" i="18"/>
  <c r="I80" i="18"/>
  <c r="D90" i="18"/>
  <c r="L90" i="18"/>
  <c r="J84" i="18"/>
  <c r="I84" i="18"/>
  <c r="I88" i="18"/>
  <c r="J88" i="18"/>
  <c r="J93" i="18"/>
  <c r="I93" i="18"/>
  <c r="H92" i="18"/>
  <c r="P92" i="18"/>
  <c r="X92" i="18"/>
  <c r="I97" i="18"/>
  <c r="J97" i="18"/>
  <c r="I101" i="18"/>
  <c r="J101" i="18"/>
  <c r="F106" i="18"/>
  <c r="N106" i="18"/>
  <c r="V106" i="18"/>
  <c r="I110" i="18"/>
  <c r="H118" i="18"/>
  <c r="J110" i="18"/>
  <c r="P118" i="18"/>
  <c r="X118" i="18"/>
  <c r="I114" i="18"/>
  <c r="J114" i="18"/>
  <c r="D120" i="18"/>
  <c r="L120" i="18"/>
  <c r="I123" i="18"/>
  <c r="J123" i="18"/>
  <c r="F132" i="18"/>
  <c r="N132" i="18"/>
  <c r="V132" i="18"/>
  <c r="I127" i="18"/>
  <c r="J127" i="18"/>
  <c r="I131" i="18"/>
  <c r="J131" i="18"/>
  <c r="I136" i="18"/>
  <c r="J136" i="18"/>
  <c r="D146" i="18"/>
  <c r="L146" i="18"/>
  <c r="I140" i="18"/>
  <c r="J140" i="18"/>
  <c r="I144" i="18"/>
  <c r="J144" i="18"/>
  <c r="I149" i="18"/>
  <c r="J149" i="18"/>
  <c r="H148" i="18"/>
  <c r="P148" i="18"/>
  <c r="X148" i="18"/>
  <c r="I153" i="18"/>
  <c r="J153" i="18"/>
  <c r="I157" i="18"/>
  <c r="J157" i="18"/>
  <c r="T11" i="21"/>
  <c r="S11" i="21"/>
  <c r="T16" i="21"/>
  <c r="H52" i="21"/>
  <c r="I52" i="21"/>
  <c r="J52" i="21"/>
  <c r="H86" i="21"/>
  <c r="I86" i="21"/>
  <c r="J86" i="21"/>
  <c r="H95" i="21"/>
  <c r="I95" i="21"/>
  <c r="J95" i="21"/>
  <c r="F35" i="22"/>
  <c r="T97" i="18"/>
  <c r="S97" i="18"/>
  <c r="R97" i="18"/>
  <c r="Z97" i="18"/>
  <c r="AA97" i="18"/>
  <c r="S101" i="18"/>
  <c r="R101" i="18"/>
  <c r="AA101" i="18"/>
  <c r="Z101" i="18"/>
  <c r="G106" i="18"/>
  <c r="O106" i="18"/>
  <c r="W106" i="18"/>
  <c r="Q118" i="18"/>
  <c r="S110" i="18"/>
  <c r="R110" i="18"/>
  <c r="Y118" i="18"/>
  <c r="AA110" i="18"/>
  <c r="Z110" i="18"/>
  <c r="R114" i="18"/>
  <c r="S114" i="18"/>
  <c r="AA114" i="18"/>
  <c r="Z114" i="18"/>
  <c r="E120" i="18"/>
  <c r="M120" i="18"/>
  <c r="U120" i="18"/>
  <c r="T123" i="18"/>
  <c r="S123" i="18"/>
  <c r="R123" i="18"/>
  <c r="AA123" i="18"/>
  <c r="Z123" i="18"/>
  <c r="G132" i="18"/>
  <c r="O132" i="18"/>
  <c r="W132" i="18"/>
  <c r="R127" i="18"/>
  <c r="S127" i="18"/>
  <c r="Z127" i="18"/>
  <c r="AA127" i="18"/>
  <c r="S131" i="18"/>
  <c r="R131" i="18"/>
  <c r="Z131" i="18"/>
  <c r="AA131" i="18"/>
  <c r="C134" i="18"/>
  <c r="S136" i="18"/>
  <c r="R136" i="18"/>
  <c r="AA136" i="18"/>
  <c r="Z136" i="18"/>
  <c r="E146" i="18"/>
  <c r="M146" i="18"/>
  <c r="U146" i="18"/>
  <c r="S140" i="18"/>
  <c r="R140" i="18"/>
  <c r="Z140" i="18"/>
  <c r="AA140" i="18"/>
  <c r="S144" i="18"/>
  <c r="R144" i="18"/>
  <c r="AA144" i="18"/>
  <c r="Z144" i="18"/>
  <c r="Q148" i="18"/>
  <c r="T149" i="18"/>
  <c r="R149" i="18"/>
  <c r="S149" i="18"/>
  <c r="Y148" i="18"/>
  <c r="AA149" i="18"/>
  <c r="Z149" i="18"/>
  <c r="C160" i="18"/>
  <c r="T153" i="18"/>
  <c r="R153" i="18"/>
  <c r="S153" i="18"/>
  <c r="AA153" i="18"/>
  <c r="Z153" i="18"/>
  <c r="T157" i="18"/>
  <c r="S157" i="18"/>
  <c r="R157" i="18"/>
  <c r="AA157" i="18"/>
  <c r="Z157" i="18"/>
  <c r="T158" i="18"/>
  <c r="R158" i="18"/>
  <c r="S158" i="18"/>
  <c r="I17" i="21"/>
  <c r="J17" i="21"/>
  <c r="H17" i="21"/>
  <c r="H26" i="21"/>
  <c r="I26" i="21"/>
  <c r="J26" i="21"/>
  <c r="E78" i="21"/>
  <c r="C21" i="22"/>
  <c r="I9" i="18"/>
  <c r="J9" i="18"/>
  <c r="H8" i="18"/>
  <c r="K156" i="18" s="1"/>
  <c r="P8" i="18"/>
  <c r="X8" i="18"/>
  <c r="I13" i="18"/>
  <c r="J13" i="18"/>
  <c r="I17" i="18"/>
  <c r="J17" i="18"/>
  <c r="F22" i="18"/>
  <c r="N22" i="18"/>
  <c r="V22" i="18"/>
  <c r="I26" i="18"/>
  <c r="H34" i="18"/>
  <c r="J26" i="18"/>
  <c r="P34" i="18"/>
  <c r="X34" i="18"/>
  <c r="K30" i="18"/>
  <c r="I30" i="18"/>
  <c r="J30" i="18"/>
  <c r="D36" i="18"/>
  <c r="L36" i="18"/>
  <c r="I39" i="18"/>
  <c r="J39" i="18"/>
  <c r="F48" i="18"/>
  <c r="N48" i="18"/>
  <c r="V48" i="18"/>
  <c r="I43" i="18"/>
  <c r="J43" i="18"/>
  <c r="K47" i="18"/>
  <c r="I47" i="18"/>
  <c r="J47" i="18"/>
  <c r="I52" i="18"/>
  <c r="J52" i="18"/>
  <c r="D62" i="18"/>
  <c r="L62" i="18"/>
  <c r="K56" i="18"/>
  <c r="I56" i="18"/>
  <c r="J56" i="18"/>
  <c r="I60" i="18"/>
  <c r="J60" i="18"/>
  <c r="I65" i="18"/>
  <c r="H64" i="18"/>
  <c r="J65" i="18"/>
  <c r="P64" i="18"/>
  <c r="X64" i="18"/>
  <c r="I69" i="18"/>
  <c r="J69" i="18"/>
  <c r="I73" i="18"/>
  <c r="J73" i="18"/>
  <c r="F78" i="18"/>
  <c r="N78" i="18"/>
  <c r="V78" i="18"/>
  <c r="I82" i="18"/>
  <c r="H90" i="18"/>
  <c r="J82" i="18"/>
  <c r="P90" i="18"/>
  <c r="X90" i="18"/>
  <c r="I86" i="18"/>
  <c r="J86" i="18"/>
  <c r="D92" i="18"/>
  <c r="L92" i="18"/>
  <c r="K95" i="18"/>
  <c r="I95" i="18"/>
  <c r="J95" i="18"/>
  <c r="F104" i="18"/>
  <c r="N104" i="18"/>
  <c r="V104" i="18"/>
  <c r="I99" i="18"/>
  <c r="J99" i="18"/>
  <c r="I103" i="18"/>
  <c r="J103" i="18"/>
  <c r="I108" i="18"/>
  <c r="J108" i="18"/>
  <c r="D118" i="18"/>
  <c r="L118" i="18"/>
  <c r="I112" i="18"/>
  <c r="J112" i="18"/>
  <c r="I116" i="18"/>
  <c r="J116" i="18"/>
  <c r="I121" i="18"/>
  <c r="H120" i="18"/>
  <c r="J121" i="18"/>
  <c r="P120" i="18"/>
  <c r="X120" i="18"/>
  <c r="I125" i="18"/>
  <c r="J125" i="18"/>
  <c r="K129" i="18"/>
  <c r="I129" i="18"/>
  <c r="J129" i="18"/>
  <c r="F134" i="18"/>
  <c r="N134" i="18"/>
  <c r="V134" i="18"/>
  <c r="I138" i="18"/>
  <c r="H146" i="18"/>
  <c r="J138" i="18"/>
  <c r="P146" i="18"/>
  <c r="X146" i="18"/>
  <c r="I142" i="18"/>
  <c r="J142" i="18"/>
  <c r="D148" i="18"/>
  <c r="L148" i="18"/>
  <c r="I151" i="18"/>
  <c r="J151" i="18"/>
  <c r="F160" i="18"/>
  <c r="N160" i="18"/>
  <c r="V160" i="18"/>
  <c r="I155" i="18"/>
  <c r="J155" i="18"/>
  <c r="C22" i="21"/>
  <c r="T21" i="21"/>
  <c r="H29" i="21"/>
  <c r="J29" i="21"/>
  <c r="I29" i="21"/>
  <c r="H39" i="21"/>
  <c r="J39" i="21"/>
  <c r="I39" i="21"/>
  <c r="C64" i="21"/>
  <c r="H73" i="21"/>
  <c r="J73" i="21"/>
  <c r="I73" i="21"/>
  <c r="H82" i="21"/>
  <c r="J82" i="21"/>
  <c r="I82" i="21"/>
  <c r="N95" i="22"/>
  <c r="M95" i="22"/>
  <c r="L95" i="22"/>
  <c r="J95" i="22"/>
  <c r="K95" i="22"/>
  <c r="S9" i="18"/>
  <c r="T9" i="18"/>
  <c r="R9" i="18"/>
  <c r="Q8" i="18"/>
  <c r="T51" i="18" s="1"/>
  <c r="AA9" i="18"/>
  <c r="Y8" i="18"/>
  <c r="AB89" i="18" s="1"/>
  <c r="Z9" i="18"/>
  <c r="C20" i="18"/>
  <c r="S13" i="18"/>
  <c r="T13" i="18"/>
  <c r="R13" i="18"/>
  <c r="AA13" i="18"/>
  <c r="Z13" i="18"/>
  <c r="S17" i="18"/>
  <c r="T17" i="18"/>
  <c r="R17" i="18"/>
  <c r="AA17" i="18"/>
  <c r="Z17" i="18"/>
  <c r="G22" i="18"/>
  <c r="O22" i="18"/>
  <c r="W22" i="18"/>
  <c r="S26" i="18"/>
  <c r="Q34" i="18"/>
  <c r="T26" i="18"/>
  <c r="R26" i="18"/>
  <c r="AA26" i="18"/>
  <c r="Y34" i="18"/>
  <c r="AB26" i="18"/>
  <c r="Z26" i="18"/>
  <c r="S30" i="18"/>
  <c r="T30" i="18"/>
  <c r="R30" i="18"/>
  <c r="AA30" i="18"/>
  <c r="Z30" i="18"/>
  <c r="E36" i="18"/>
  <c r="M36" i="18"/>
  <c r="U36" i="18"/>
  <c r="S39" i="18"/>
  <c r="T39" i="18"/>
  <c r="R39" i="18"/>
  <c r="AA39" i="18"/>
  <c r="Z39" i="18"/>
  <c r="G48" i="18"/>
  <c r="O48" i="18"/>
  <c r="W48" i="18"/>
  <c r="S43" i="18"/>
  <c r="T43" i="18"/>
  <c r="R43" i="18"/>
  <c r="AA43" i="18"/>
  <c r="AB43" i="18"/>
  <c r="Z43" i="18"/>
  <c r="S47" i="18"/>
  <c r="T47" i="18"/>
  <c r="R47" i="18"/>
  <c r="AA47" i="18"/>
  <c r="Z47" i="18"/>
  <c r="C50" i="18"/>
  <c r="S52" i="18"/>
  <c r="T52" i="18"/>
  <c r="R52" i="18"/>
  <c r="AA52" i="18"/>
  <c r="Z52" i="18"/>
  <c r="E62" i="18"/>
  <c r="M62" i="18"/>
  <c r="U62" i="18"/>
  <c r="S56" i="18"/>
  <c r="T56" i="18"/>
  <c r="R56" i="18"/>
  <c r="AA56" i="18"/>
  <c r="Z56" i="18"/>
  <c r="S60" i="18"/>
  <c r="T60" i="18"/>
  <c r="R60" i="18"/>
  <c r="AA60" i="18"/>
  <c r="AB60" i="18"/>
  <c r="Z60" i="18"/>
  <c r="S65" i="18"/>
  <c r="T65" i="18"/>
  <c r="Q64" i="18"/>
  <c r="R65" i="18"/>
  <c r="AA65" i="18"/>
  <c r="Z65" i="18"/>
  <c r="Y64" i="18"/>
  <c r="C76" i="18"/>
  <c r="S69" i="18"/>
  <c r="T69" i="18"/>
  <c r="R69" i="18"/>
  <c r="AA69" i="18"/>
  <c r="Z69" i="18"/>
  <c r="S73" i="18"/>
  <c r="T73" i="18"/>
  <c r="R73" i="18"/>
  <c r="AA73" i="18"/>
  <c r="Z73" i="18"/>
  <c r="G78" i="18"/>
  <c r="O78" i="18"/>
  <c r="W78" i="18"/>
  <c r="S82" i="18"/>
  <c r="Q90" i="18"/>
  <c r="T82" i="18"/>
  <c r="R82" i="18"/>
  <c r="AA82" i="18"/>
  <c r="Y90" i="18"/>
  <c r="AB82" i="18"/>
  <c r="Z82" i="18"/>
  <c r="S86" i="18"/>
  <c r="T86" i="18"/>
  <c r="R86" i="18"/>
  <c r="AA86" i="18"/>
  <c r="AB86" i="18"/>
  <c r="Z86" i="18"/>
  <c r="E92" i="18"/>
  <c r="M92" i="18"/>
  <c r="U92" i="18"/>
  <c r="S95" i="18"/>
  <c r="T95" i="18"/>
  <c r="R95" i="18"/>
  <c r="AA95" i="18"/>
  <c r="Z95" i="18"/>
  <c r="G104" i="18"/>
  <c r="O104" i="18"/>
  <c r="W104" i="18"/>
  <c r="S99" i="18"/>
  <c r="T99" i="18"/>
  <c r="R99" i="18"/>
  <c r="AA99" i="18"/>
  <c r="AB99" i="18"/>
  <c r="Z99" i="18"/>
  <c r="S103" i="18"/>
  <c r="T103" i="18"/>
  <c r="R103" i="18"/>
  <c r="AA103" i="18"/>
  <c r="AB103" i="18"/>
  <c r="Z103" i="18"/>
  <c r="C106" i="18"/>
  <c r="S108" i="18"/>
  <c r="T108" i="18"/>
  <c r="R108" i="18"/>
  <c r="AA108" i="18"/>
  <c r="Z108" i="18"/>
  <c r="E118" i="18"/>
  <c r="M118" i="18"/>
  <c r="U118" i="18"/>
  <c r="S112" i="18"/>
  <c r="T112" i="18"/>
  <c r="R112" i="18"/>
  <c r="AA112" i="18"/>
  <c r="AB112" i="18"/>
  <c r="Z112" i="18"/>
  <c r="S116" i="18"/>
  <c r="T116" i="18"/>
  <c r="R116" i="18"/>
  <c r="AA116" i="18"/>
  <c r="AB116" i="18"/>
  <c r="Z116" i="18"/>
  <c r="S121" i="18"/>
  <c r="T121" i="18"/>
  <c r="R121" i="18"/>
  <c r="Q120" i="18"/>
  <c r="AA121" i="18"/>
  <c r="Y120" i="18"/>
  <c r="Z121" i="18"/>
  <c r="C132" i="18"/>
  <c r="S125" i="18"/>
  <c r="T125" i="18"/>
  <c r="R125" i="18"/>
  <c r="AA125" i="18"/>
  <c r="Z125" i="18"/>
  <c r="S129" i="18"/>
  <c r="T129" i="18"/>
  <c r="R129" i="18"/>
  <c r="AA129" i="18"/>
  <c r="Z129" i="18"/>
  <c r="G134" i="18"/>
  <c r="O134" i="18"/>
  <c r="W134" i="18"/>
  <c r="S138" i="18"/>
  <c r="Q146" i="18"/>
  <c r="T138" i="18"/>
  <c r="R138" i="18"/>
  <c r="AA138" i="18"/>
  <c r="Y146" i="18"/>
  <c r="AB138" i="18"/>
  <c r="Z138" i="18"/>
  <c r="S142" i="18"/>
  <c r="T142" i="18"/>
  <c r="R142" i="18"/>
  <c r="AA142" i="18"/>
  <c r="Z142" i="18"/>
  <c r="E148" i="18"/>
  <c r="M148" i="18"/>
  <c r="U148" i="18"/>
  <c r="S151" i="18"/>
  <c r="T151" i="18"/>
  <c r="R151" i="18"/>
  <c r="AA151" i="18"/>
  <c r="Z151" i="18"/>
  <c r="G160" i="18"/>
  <c r="O160" i="18"/>
  <c r="W160" i="18"/>
  <c r="S155" i="18"/>
  <c r="T155" i="18"/>
  <c r="R155" i="18"/>
  <c r="AA155" i="18"/>
  <c r="AB155" i="18"/>
  <c r="Z155" i="18"/>
  <c r="S159" i="18"/>
  <c r="T159" i="18"/>
  <c r="R159" i="18"/>
  <c r="H11" i="21"/>
  <c r="J11" i="21"/>
  <c r="I11" i="21"/>
  <c r="I14" i="21"/>
  <c r="J14" i="21"/>
  <c r="G22" i="21"/>
  <c r="H14" i="21"/>
  <c r="Y18" i="22"/>
  <c r="AA18" i="22"/>
  <c r="N56" i="22"/>
  <c r="M56" i="22"/>
  <c r="L56" i="22"/>
  <c r="J56" i="22"/>
  <c r="K56" i="22"/>
  <c r="C8" i="18"/>
  <c r="R10" i="18"/>
  <c r="T10" i="18"/>
  <c r="S10" i="18"/>
  <c r="Z10" i="18"/>
  <c r="AB10" i="18"/>
  <c r="AA10" i="18"/>
  <c r="E20" i="18"/>
  <c r="M20" i="18"/>
  <c r="U20" i="18"/>
  <c r="R14" i="18"/>
  <c r="T14" i="18"/>
  <c r="S14" i="18"/>
  <c r="Z14" i="18"/>
  <c r="AB14" i="18"/>
  <c r="AA14" i="18"/>
  <c r="R18" i="18"/>
  <c r="S18" i="18"/>
  <c r="T18" i="18"/>
  <c r="Z18" i="18"/>
  <c r="AB18" i="18"/>
  <c r="AA18" i="18"/>
  <c r="Q22" i="18"/>
  <c r="R23" i="18"/>
  <c r="T23" i="18"/>
  <c r="S23" i="18"/>
  <c r="Y22" i="18"/>
  <c r="Z23" i="18"/>
  <c r="AB23" i="18"/>
  <c r="AA23" i="18"/>
  <c r="C34" i="18"/>
  <c r="R27" i="18"/>
  <c r="T27" i="18"/>
  <c r="S27" i="18"/>
  <c r="Z27" i="18"/>
  <c r="AA27" i="18"/>
  <c r="R31" i="18"/>
  <c r="T31" i="18"/>
  <c r="S31" i="18"/>
  <c r="Z31" i="18"/>
  <c r="AA31" i="18"/>
  <c r="G36" i="18"/>
  <c r="O36" i="18"/>
  <c r="W36" i="18"/>
  <c r="Q48" i="18"/>
  <c r="R40" i="18"/>
  <c r="T40" i="18"/>
  <c r="S40" i="18"/>
  <c r="Y48" i="18"/>
  <c r="Z40" i="18"/>
  <c r="AA40" i="18"/>
  <c r="AB40" i="18"/>
  <c r="R44" i="18"/>
  <c r="T44" i="18"/>
  <c r="S44" i="18"/>
  <c r="Z44" i="18"/>
  <c r="AB44" i="18"/>
  <c r="AA44" i="18"/>
  <c r="E50" i="18"/>
  <c r="M50" i="18"/>
  <c r="U50" i="18"/>
  <c r="R53" i="18"/>
  <c r="T53" i="18"/>
  <c r="S53" i="18"/>
  <c r="Z53" i="18"/>
  <c r="AA53" i="18"/>
  <c r="G62" i="18"/>
  <c r="O62" i="18"/>
  <c r="W62" i="18"/>
  <c r="R57" i="18"/>
  <c r="T57" i="18"/>
  <c r="S57" i="18"/>
  <c r="Z57" i="18"/>
  <c r="AB57" i="18"/>
  <c r="AA57" i="18"/>
  <c r="R61" i="18"/>
  <c r="S61" i="18"/>
  <c r="T61" i="18"/>
  <c r="Z61" i="18"/>
  <c r="AB61" i="18"/>
  <c r="AA61" i="18"/>
  <c r="C64" i="18"/>
  <c r="R66" i="18"/>
  <c r="T66" i="18"/>
  <c r="S66" i="18"/>
  <c r="Z66" i="18"/>
  <c r="AA66" i="18"/>
  <c r="E76" i="18"/>
  <c r="M76" i="18"/>
  <c r="U76" i="18"/>
  <c r="R70" i="18"/>
  <c r="S70" i="18"/>
  <c r="T70" i="18"/>
  <c r="Z70" i="18"/>
  <c r="AB70" i="18"/>
  <c r="AA70" i="18"/>
  <c r="R74" i="18"/>
  <c r="T74" i="18"/>
  <c r="S74" i="18"/>
  <c r="Z74" i="18"/>
  <c r="AA74" i="18"/>
  <c r="Q78" i="18"/>
  <c r="R79" i="18"/>
  <c r="T79" i="18"/>
  <c r="S79" i="18"/>
  <c r="Y78" i="18"/>
  <c r="Z79" i="18"/>
  <c r="AA79" i="18"/>
  <c r="C90" i="18"/>
  <c r="R83" i="18"/>
  <c r="T83" i="18"/>
  <c r="S83" i="18"/>
  <c r="Z83" i="18"/>
  <c r="AA83" i="18"/>
  <c r="R87" i="18"/>
  <c r="T87" i="18"/>
  <c r="S87" i="18"/>
  <c r="Z87" i="18"/>
  <c r="AB87" i="18"/>
  <c r="AA87" i="18"/>
  <c r="G92" i="18"/>
  <c r="O92" i="18"/>
  <c r="W92" i="18"/>
  <c r="Q104" i="18"/>
  <c r="R96" i="18"/>
  <c r="S96" i="18"/>
  <c r="T96" i="18"/>
  <c r="Y104" i="18"/>
  <c r="Z96" i="18"/>
  <c r="AA96" i="18"/>
  <c r="S100" i="18"/>
  <c r="R100" i="18"/>
  <c r="T100" i="18"/>
  <c r="AA100" i="18"/>
  <c r="Z100" i="18"/>
  <c r="E106" i="18"/>
  <c r="M106" i="18"/>
  <c r="U106" i="18"/>
  <c r="S109" i="18"/>
  <c r="R109" i="18"/>
  <c r="T109" i="18"/>
  <c r="AA109" i="18"/>
  <c r="Z109" i="18"/>
  <c r="G118" i="18"/>
  <c r="O118" i="18"/>
  <c r="W118" i="18"/>
  <c r="S113" i="18"/>
  <c r="R113" i="18"/>
  <c r="T113" i="18"/>
  <c r="AA113" i="18"/>
  <c r="Z113" i="18"/>
  <c r="S117" i="18"/>
  <c r="R117" i="18"/>
  <c r="T117" i="18"/>
  <c r="AA117" i="18"/>
  <c r="Z117" i="18"/>
  <c r="C120" i="18"/>
  <c r="S122" i="18"/>
  <c r="R122" i="18"/>
  <c r="T122" i="18"/>
  <c r="AA122" i="18"/>
  <c r="Z122" i="18"/>
  <c r="AB122" i="18"/>
  <c r="E132" i="18"/>
  <c r="M132" i="18"/>
  <c r="U132" i="18"/>
  <c r="S126" i="18"/>
  <c r="R126" i="18"/>
  <c r="T126" i="18"/>
  <c r="AA126" i="18"/>
  <c r="Z126" i="18"/>
  <c r="S130" i="18"/>
  <c r="R130" i="18"/>
  <c r="T130" i="18"/>
  <c r="AA130" i="18"/>
  <c r="Z130" i="18"/>
  <c r="AB130" i="18"/>
  <c r="Q134" i="18"/>
  <c r="S135" i="18"/>
  <c r="R135" i="18"/>
  <c r="T135" i="18"/>
  <c r="Y134" i="18"/>
  <c r="AA135" i="18"/>
  <c r="Z135" i="18"/>
  <c r="AB135" i="18"/>
  <c r="C146" i="18"/>
  <c r="S139" i="18"/>
  <c r="R139" i="18"/>
  <c r="T139" i="18"/>
  <c r="AA139" i="18"/>
  <c r="Z139" i="18"/>
  <c r="AB139" i="18"/>
  <c r="S143" i="18"/>
  <c r="R143" i="18"/>
  <c r="T143" i="18"/>
  <c r="AA143" i="18"/>
  <c r="Z143" i="18"/>
  <c r="AB143" i="18"/>
  <c r="G148" i="18"/>
  <c r="O148" i="18"/>
  <c r="W148" i="18"/>
  <c r="Q160" i="18"/>
  <c r="S152" i="18"/>
  <c r="R152" i="18"/>
  <c r="T152" i="18"/>
  <c r="Y160" i="18"/>
  <c r="AA152" i="18"/>
  <c r="Z152" i="18"/>
  <c r="AB152" i="18"/>
  <c r="S156" i="18"/>
  <c r="R156" i="18"/>
  <c r="T156" i="18"/>
  <c r="AA156" i="18"/>
  <c r="Z156" i="18"/>
  <c r="AA158" i="18"/>
  <c r="Z158" i="18"/>
  <c r="AB158" i="18"/>
  <c r="H10" i="21"/>
  <c r="J10" i="21"/>
  <c r="I10" i="21"/>
  <c r="F50" i="21"/>
  <c r="C120" i="21"/>
  <c r="E22" i="21"/>
  <c r="F36" i="21"/>
  <c r="H34" i="21"/>
  <c r="I34" i="21"/>
  <c r="J34" i="21"/>
  <c r="H38" i="21"/>
  <c r="J38" i="21"/>
  <c r="I38" i="21"/>
  <c r="E92" i="21"/>
  <c r="H90" i="21"/>
  <c r="J90" i="21"/>
  <c r="I90" i="21"/>
  <c r="H103" i="21"/>
  <c r="I103" i="21"/>
  <c r="J103" i="21"/>
  <c r="N52" i="22"/>
  <c r="M52" i="22"/>
  <c r="L52" i="22"/>
  <c r="J52" i="22"/>
  <c r="K52" i="22"/>
  <c r="N73" i="22"/>
  <c r="M73" i="22"/>
  <c r="L73" i="22"/>
  <c r="J73" i="22"/>
  <c r="K73" i="22"/>
  <c r="N112" i="22"/>
  <c r="M112" i="22"/>
  <c r="L112" i="22"/>
  <c r="J112" i="22"/>
  <c r="K112" i="22"/>
  <c r="J109" i="24"/>
  <c r="F22" i="21"/>
  <c r="C50" i="21"/>
  <c r="H77" i="21"/>
  <c r="I77" i="21"/>
  <c r="J77" i="21"/>
  <c r="H81" i="21"/>
  <c r="J81" i="21"/>
  <c r="I81" i="21"/>
  <c r="N82" i="22"/>
  <c r="M82" i="22"/>
  <c r="L82" i="22"/>
  <c r="J82" i="22"/>
  <c r="K82" i="22"/>
  <c r="N121" i="22"/>
  <c r="M121" i="22"/>
  <c r="L121" i="22"/>
  <c r="J121" i="22"/>
  <c r="K121" i="22"/>
  <c r="J9" i="25"/>
  <c r="H56" i="21"/>
  <c r="J56" i="21"/>
  <c r="I56" i="21"/>
  <c r="G64" i="21"/>
  <c r="H69" i="21"/>
  <c r="I69" i="21"/>
  <c r="J69" i="21"/>
  <c r="H72" i="21"/>
  <c r="J72" i="21"/>
  <c r="I72" i="21"/>
  <c r="D120" i="21"/>
  <c r="C134" i="21"/>
  <c r="N10" i="22"/>
  <c r="M10" i="22"/>
  <c r="K10" i="22"/>
  <c r="J10" i="22"/>
  <c r="L10" i="22"/>
  <c r="G21" i="22"/>
  <c r="AA14" i="22"/>
  <c r="Y14" i="22"/>
  <c r="M16" i="22"/>
  <c r="L16" i="22"/>
  <c r="K16" i="22"/>
  <c r="N16" i="22"/>
  <c r="J16" i="22"/>
  <c r="E63" i="22"/>
  <c r="N108" i="22"/>
  <c r="M108" i="22"/>
  <c r="L108" i="22"/>
  <c r="J108" i="22"/>
  <c r="K108" i="22"/>
  <c r="J9" i="24"/>
  <c r="F32" i="24"/>
  <c r="I13" i="21"/>
  <c r="J13" i="21"/>
  <c r="H13" i="21"/>
  <c r="H30" i="21"/>
  <c r="J30" i="21"/>
  <c r="I30" i="21"/>
  <c r="H43" i="21"/>
  <c r="I43" i="21"/>
  <c r="J43" i="21"/>
  <c r="H46" i="21"/>
  <c r="J46" i="21"/>
  <c r="I46" i="21"/>
  <c r="D78" i="21"/>
  <c r="H99" i="21"/>
  <c r="J99" i="21"/>
  <c r="I99" i="21"/>
  <c r="H112" i="21"/>
  <c r="I112" i="21"/>
  <c r="J112" i="21"/>
  <c r="G120" i="21"/>
  <c r="H115" i="21"/>
  <c r="J115" i="21"/>
  <c r="I115" i="21"/>
  <c r="D134" i="21"/>
  <c r="G63" i="22"/>
  <c r="N86" i="22"/>
  <c r="M86" i="22"/>
  <c r="L86" i="22"/>
  <c r="J86" i="22"/>
  <c r="K86" i="22"/>
  <c r="N116" i="22"/>
  <c r="M116" i="22"/>
  <c r="L116" i="22"/>
  <c r="J116" i="22"/>
  <c r="K116" i="22"/>
  <c r="O32" i="24"/>
  <c r="N32" i="24"/>
  <c r="D22" i="21"/>
  <c r="E36" i="21"/>
  <c r="H47" i="21"/>
  <c r="J47" i="21"/>
  <c r="I47" i="21"/>
  <c r="H60" i="21"/>
  <c r="I60" i="21"/>
  <c r="J60" i="21"/>
  <c r="H63" i="21"/>
  <c r="J63" i="21"/>
  <c r="I63" i="21"/>
  <c r="H116" i="21"/>
  <c r="J116" i="21"/>
  <c r="I116" i="21"/>
  <c r="E162" i="21"/>
  <c r="Z10" i="22"/>
  <c r="Y10" i="22"/>
  <c r="X10" i="22"/>
  <c r="AA10" i="22"/>
  <c r="N18" i="22"/>
  <c r="M18" i="22"/>
  <c r="J18" i="22"/>
  <c r="L18" i="22"/>
  <c r="K18" i="22"/>
  <c r="G35" i="22"/>
  <c r="N65" i="22"/>
  <c r="M65" i="22"/>
  <c r="L65" i="22"/>
  <c r="J65" i="22"/>
  <c r="K65" i="22"/>
  <c r="N103" i="22"/>
  <c r="M103" i="22"/>
  <c r="L103" i="22"/>
  <c r="J103" i="22"/>
  <c r="K103" i="22"/>
  <c r="E119" i="22"/>
  <c r="H24" i="21"/>
  <c r="I24" i="21"/>
  <c r="J24" i="21"/>
  <c r="C36" i="21"/>
  <c r="H32" i="21"/>
  <c r="I32" i="21"/>
  <c r="J32" i="21"/>
  <c r="H41" i="21"/>
  <c r="I41" i="21"/>
  <c r="J41" i="21"/>
  <c r="H49" i="21"/>
  <c r="I49" i="21"/>
  <c r="J49" i="21"/>
  <c r="E64" i="21"/>
  <c r="H58" i="21"/>
  <c r="I58" i="21"/>
  <c r="J58" i="21"/>
  <c r="H67" i="21"/>
  <c r="I67" i="21"/>
  <c r="J67" i="21"/>
  <c r="H75" i="21"/>
  <c r="I75" i="21"/>
  <c r="J75" i="21"/>
  <c r="H84" i="21"/>
  <c r="I84" i="21"/>
  <c r="G92" i="21"/>
  <c r="J84" i="21"/>
  <c r="D106" i="21"/>
  <c r="H101" i="21"/>
  <c r="I101" i="21"/>
  <c r="J101" i="21"/>
  <c r="H110" i="21"/>
  <c r="I110" i="21"/>
  <c r="J110" i="21"/>
  <c r="H118" i="21"/>
  <c r="I118" i="21"/>
  <c r="J118" i="21"/>
  <c r="D148" i="21"/>
  <c r="C162" i="21"/>
  <c r="N17" i="22"/>
  <c r="M17" i="22"/>
  <c r="L17" i="22"/>
  <c r="J17" i="22"/>
  <c r="K17" i="22"/>
  <c r="D49" i="22"/>
  <c r="N62" i="22"/>
  <c r="M62" i="22"/>
  <c r="L62" i="22"/>
  <c r="J62" i="22"/>
  <c r="K62" i="22"/>
  <c r="N71" i="22"/>
  <c r="M71" i="22"/>
  <c r="L71" i="22"/>
  <c r="J71" i="22"/>
  <c r="K71" i="22"/>
  <c r="N80" i="22"/>
  <c r="M80" i="22"/>
  <c r="L80" i="22"/>
  <c r="J80" i="22"/>
  <c r="K80" i="22"/>
  <c r="E91" i="22"/>
  <c r="N88" i="22"/>
  <c r="M88" i="22"/>
  <c r="L88" i="22"/>
  <c r="J88" i="22"/>
  <c r="K88" i="22"/>
  <c r="N97" i="22"/>
  <c r="M97" i="22"/>
  <c r="L97" i="22"/>
  <c r="J97" i="22"/>
  <c r="K97" i="22"/>
  <c r="I105" i="22"/>
  <c r="N114" i="22"/>
  <c r="M114" i="22"/>
  <c r="L114" i="22"/>
  <c r="J114" i="22"/>
  <c r="K114" i="22"/>
  <c r="N123" i="22"/>
  <c r="M123" i="22"/>
  <c r="L123" i="22"/>
  <c r="J123" i="22"/>
  <c r="K123" i="22"/>
  <c r="D36" i="21"/>
  <c r="H31" i="21"/>
  <c r="J31" i="21"/>
  <c r="I31" i="21"/>
  <c r="H40" i="21"/>
  <c r="I40" i="21"/>
  <c r="J40" i="21"/>
  <c r="H48" i="21"/>
  <c r="I48" i="21"/>
  <c r="J48" i="21"/>
  <c r="F64" i="21"/>
  <c r="H57" i="21"/>
  <c r="I57" i="21"/>
  <c r="J57" i="21"/>
  <c r="H66" i="21"/>
  <c r="J66" i="21"/>
  <c r="I66" i="21"/>
  <c r="C78" i="21"/>
  <c r="H74" i="21"/>
  <c r="I74" i="21"/>
  <c r="J74" i="21"/>
  <c r="H83" i="21"/>
  <c r="J83" i="21"/>
  <c r="I83" i="21"/>
  <c r="H91" i="21"/>
  <c r="J91" i="21"/>
  <c r="I91" i="21"/>
  <c r="E106" i="21"/>
  <c r="H100" i="21"/>
  <c r="J100" i="21"/>
  <c r="I100" i="21"/>
  <c r="H109" i="21"/>
  <c r="I109" i="21"/>
  <c r="J109" i="21"/>
  <c r="H117" i="21"/>
  <c r="J117" i="21"/>
  <c r="I117" i="21"/>
  <c r="E148" i="21"/>
  <c r="D162" i="21"/>
  <c r="N11" i="22"/>
  <c r="M11" i="22"/>
  <c r="L11" i="22"/>
  <c r="J11" i="22"/>
  <c r="K11" i="22"/>
  <c r="E35" i="22"/>
  <c r="N28" i="22"/>
  <c r="M28" i="22"/>
  <c r="L28" i="22"/>
  <c r="J28" i="22"/>
  <c r="K28" i="22"/>
  <c r="N32" i="22"/>
  <c r="M32" i="22"/>
  <c r="L32" i="22"/>
  <c r="K32" i="22"/>
  <c r="J32" i="22"/>
  <c r="N37" i="22"/>
  <c r="M37" i="22"/>
  <c r="L37" i="22"/>
  <c r="K37" i="22"/>
  <c r="J37" i="22"/>
  <c r="N41" i="22"/>
  <c r="M41" i="22"/>
  <c r="I49" i="22"/>
  <c r="L41" i="22"/>
  <c r="K41" i="22"/>
  <c r="J41" i="22"/>
  <c r="N45" i="22"/>
  <c r="M45" i="22"/>
  <c r="L45" i="22"/>
  <c r="J45" i="22"/>
  <c r="K45" i="22"/>
  <c r="C77" i="22"/>
  <c r="G91" i="22"/>
  <c r="M18" i="26"/>
  <c r="L18" i="26"/>
  <c r="K18" i="26"/>
  <c r="J18" i="26"/>
  <c r="I18" i="26"/>
  <c r="H21" i="21"/>
  <c r="I21" i="21"/>
  <c r="J21" i="21"/>
  <c r="H28" i="21"/>
  <c r="I28" i="21"/>
  <c r="G36" i="21"/>
  <c r="J28" i="21"/>
  <c r="D50" i="21"/>
  <c r="H45" i="21"/>
  <c r="I45" i="21"/>
  <c r="J45" i="21"/>
  <c r="H54" i="21"/>
  <c r="I54" i="21"/>
  <c r="J54" i="21"/>
  <c r="H62" i="21"/>
  <c r="I62" i="21"/>
  <c r="J62" i="21"/>
  <c r="F78" i="21"/>
  <c r="H71" i="21"/>
  <c r="I71" i="21"/>
  <c r="J71" i="21"/>
  <c r="H80" i="21"/>
  <c r="I80" i="21"/>
  <c r="J80" i="21"/>
  <c r="C92" i="21"/>
  <c r="H88" i="21"/>
  <c r="I88" i="21"/>
  <c r="J88" i="21"/>
  <c r="H97" i="21"/>
  <c r="I97" i="21"/>
  <c r="J97" i="21"/>
  <c r="H105" i="21"/>
  <c r="I105" i="21"/>
  <c r="J105" i="21"/>
  <c r="E120" i="21"/>
  <c r="H114" i="21"/>
  <c r="I114" i="21"/>
  <c r="J114" i="21"/>
  <c r="E134" i="21"/>
  <c r="E21" i="22"/>
  <c r="L15" i="22"/>
  <c r="K15" i="22"/>
  <c r="J15" i="22"/>
  <c r="M15" i="22"/>
  <c r="N15" i="22"/>
  <c r="N19" i="22"/>
  <c r="L19" i="22"/>
  <c r="J19" i="22"/>
  <c r="M19" i="22"/>
  <c r="K19" i="22"/>
  <c r="H35" i="22"/>
  <c r="N47" i="22"/>
  <c r="M47" i="22"/>
  <c r="L47" i="22"/>
  <c r="J47" i="22"/>
  <c r="K47" i="22"/>
  <c r="N58" i="22"/>
  <c r="M58" i="22"/>
  <c r="L58" i="22"/>
  <c r="J58" i="22"/>
  <c r="K58" i="22"/>
  <c r="N67" i="22"/>
  <c r="M67" i="22"/>
  <c r="L67" i="22"/>
  <c r="J67" i="22"/>
  <c r="K67" i="22"/>
  <c r="N75" i="22"/>
  <c r="M75" i="22"/>
  <c r="L75" i="22"/>
  <c r="J75" i="22"/>
  <c r="K75" i="22"/>
  <c r="N84" i="22"/>
  <c r="M84" i="22"/>
  <c r="L84" i="22"/>
  <c r="J84" i="22"/>
  <c r="K84" i="22"/>
  <c r="N93" i="22"/>
  <c r="M93" i="22"/>
  <c r="L93" i="22"/>
  <c r="J93" i="22"/>
  <c r="K93" i="22"/>
  <c r="N101" i="22"/>
  <c r="M101" i="22"/>
  <c r="L101" i="22"/>
  <c r="J101" i="22"/>
  <c r="K101" i="22"/>
  <c r="N110" i="22"/>
  <c r="M110" i="22"/>
  <c r="L110" i="22"/>
  <c r="J110" i="22"/>
  <c r="K110" i="22"/>
  <c r="N118" i="22"/>
  <c r="M118" i="22"/>
  <c r="L118" i="22"/>
  <c r="J118" i="22"/>
  <c r="K118" i="22"/>
  <c r="I18" i="21"/>
  <c r="J18" i="21"/>
  <c r="H18" i="21"/>
  <c r="I19" i="21"/>
  <c r="J19" i="21"/>
  <c r="H19" i="21"/>
  <c r="I20" i="21"/>
  <c r="J20" i="21"/>
  <c r="H20" i="21"/>
  <c r="H27" i="21"/>
  <c r="J27" i="21"/>
  <c r="I27" i="21"/>
  <c r="H35" i="21"/>
  <c r="J35" i="21"/>
  <c r="I35" i="21"/>
  <c r="E50" i="21"/>
  <c r="H44" i="21"/>
  <c r="J44" i="21"/>
  <c r="I44" i="21"/>
  <c r="H53" i="21"/>
  <c r="J53" i="21"/>
  <c r="I53" i="21"/>
  <c r="H61" i="21"/>
  <c r="J61" i="21"/>
  <c r="I61" i="21"/>
  <c r="H70" i="21"/>
  <c r="J70" i="21"/>
  <c r="G78" i="21"/>
  <c r="I70" i="21"/>
  <c r="D92" i="21"/>
  <c r="H87" i="21"/>
  <c r="J87" i="21"/>
  <c r="I87" i="21"/>
  <c r="H96" i="21"/>
  <c r="J96" i="21"/>
  <c r="I96" i="21"/>
  <c r="H104" i="21"/>
  <c r="J104" i="21"/>
  <c r="I104" i="21"/>
  <c r="F120" i="21"/>
  <c r="H113" i="21"/>
  <c r="J113" i="21"/>
  <c r="I113" i="21"/>
  <c r="H122" i="21"/>
  <c r="J122" i="21"/>
  <c r="I122" i="21"/>
  <c r="F134" i="21"/>
  <c r="N9" i="22"/>
  <c r="M9" i="22"/>
  <c r="L9" i="22"/>
  <c r="K9" i="22"/>
  <c r="J9" i="22"/>
  <c r="F21" i="22"/>
  <c r="N26" i="22"/>
  <c r="M26" i="22"/>
  <c r="K26" i="22"/>
  <c r="L26" i="22"/>
  <c r="J26" i="22"/>
  <c r="N30" i="22"/>
  <c r="M30" i="22"/>
  <c r="K30" i="22"/>
  <c r="L30" i="22"/>
  <c r="J30" i="22"/>
  <c r="N34" i="22"/>
  <c r="M34" i="22"/>
  <c r="K34" i="22"/>
  <c r="L34" i="22"/>
  <c r="J34" i="22"/>
  <c r="N39" i="22"/>
  <c r="M39" i="22"/>
  <c r="K39" i="22"/>
  <c r="L39" i="22"/>
  <c r="J39" i="22"/>
  <c r="N43" i="22"/>
  <c r="M43" i="22"/>
  <c r="K43" i="22"/>
  <c r="L43" i="22"/>
  <c r="J43" i="22"/>
  <c r="C133" i="22"/>
  <c r="J36" i="24"/>
  <c r="L32" i="25"/>
  <c r="H25" i="21"/>
  <c r="J25" i="21"/>
  <c r="I25" i="21"/>
  <c r="H33" i="21"/>
  <c r="J33" i="21"/>
  <c r="I33" i="21"/>
  <c r="H42" i="21"/>
  <c r="G50" i="21"/>
  <c r="J42" i="21"/>
  <c r="I42" i="21"/>
  <c r="D64" i="21"/>
  <c r="H59" i="21"/>
  <c r="J59" i="21"/>
  <c r="I59" i="21"/>
  <c r="H68" i="21"/>
  <c r="J68" i="21"/>
  <c r="I68" i="21"/>
  <c r="H76" i="21"/>
  <c r="J76" i="21"/>
  <c r="I76" i="21"/>
  <c r="F92" i="21"/>
  <c r="H85" i="21"/>
  <c r="J85" i="21"/>
  <c r="I85" i="21"/>
  <c r="H94" i="21"/>
  <c r="J94" i="21"/>
  <c r="I94" i="21"/>
  <c r="C106" i="21"/>
  <c r="H102" i="21"/>
  <c r="J102" i="21"/>
  <c r="I102" i="21"/>
  <c r="H111" i="21"/>
  <c r="J111" i="21"/>
  <c r="I111" i="21"/>
  <c r="H119" i="21"/>
  <c r="J119" i="21"/>
  <c r="I119" i="21"/>
  <c r="C148" i="21"/>
  <c r="Z12" i="22"/>
  <c r="X12" i="22"/>
  <c r="N24" i="22"/>
  <c r="M24" i="22"/>
  <c r="K24" i="22"/>
  <c r="J24" i="22"/>
  <c r="L24" i="22"/>
  <c r="C49" i="22"/>
  <c r="N54" i="22"/>
  <c r="M54" i="22"/>
  <c r="L54" i="22"/>
  <c r="K54" i="22"/>
  <c r="J54" i="22"/>
  <c r="C105" i="22"/>
  <c r="G119" i="22"/>
  <c r="L99" i="24"/>
  <c r="F63" i="22"/>
  <c r="F91" i="22"/>
  <c r="F119" i="22"/>
  <c r="O9" i="24"/>
  <c r="N9" i="24"/>
  <c r="F17" i="24"/>
  <c r="L19" i="24"/>
  <c r="J32" i="24"/>
  <c r="H63" i="22"/>
  <c r="D77" i="22"/>
  <c r="H91" i="22"/>
  <c r="D105" i="22"/>
  <c r="H119" i="22"/>
  <c r="E133" i="22"/>
  <c r="M126" i="22"/>
  <c r="K126" i="22"/>
  <c r="N126" i="22"/>
  <c r="L126" i="22"/>
  <c r="J126" i="22"/>
  <c r="D147" i="22"/>
  <c r="F161" i="22"/>
  <c r="F43" i="24"/>
  <c r="F108" i="24"/>
  <c r="F105" i="24"/>
  <c r="M87" i="26"/>
  <c r="L87" i="26"/>
  <c r="K87" i="26"/>
  <c r="J87" i="26"/>
  <c r="I87" i="26"/>
  <c r="C146" i="26"/>
  <c r="F148" i="21"/>
  <c r="F162" i="21"/>
  <c r="H21" i="22"/>
  <c r="K14" i="22"/>
  <c r="J14" i="22"/>
  <c r="M14" i="22"/>
  <c r="N14" i="22"/>
  <c r="L14" i="22"/>
  <c r="K23" i="22"/>
  <c r="J23" i="22"/>
  <c r="L23" i="22"/>
  <c r="M23" i="22"/>
  <c r="N23" i="22"/>
  <c r="K25" i="22"/>
  <c r="J25" i="22"/>
  <c r="M25" i="22"/>
  <c r="L25" i="22"/>
  <c r="N25" i="22"/>
  <c r="L27" i="22"/>
  <c r="K27" i="22"/>
  <c r="J27" i="22"/>
  <c r="I35" i="22"/>
  <c r="M27" i="22"/>
  <c r="N27" i="22"/>
  <c r="L29" i="22"/>
  <c r="K29" i="22"/>
  <c r="J29" i="22"/>
  <c r="M29" i="22"/>
  <c r="N29" i="22"/>
  <c r="L31" i="22"/>
  <c r="K31" i="22"/>
  <c r="J31" i="22"/>
  <c r="M31" i="22"/>
  <c r="N31" i="22"/>
  <c r="L33" i="22"/>
  <c r="K33" i="22"/>
  <c r="J33" i="22"/>
  <c r="M33" i="22"/>
  <c r="N33" i="22"/>
  <c r="L38" i="22"/>
  <c r="K38" i="22"/>
  <c r="J38" i="22"/>
  <c r="M38" i="22"/>
  <c r="N38" i="22"/>
  <c r="L40" i="22"/>
  <c r="K40" i="22"/>
  <c r="J40" i="22"/>
  <c r="M40" i="22"/>
  <c r="N40" i="22"/>
  <c r="E49" i="22"/>
  <c r="L42" i="22"/>
  <c r="K42" i="22"/>
  <c r="J42" i="22"/>
  <c r="M42" i="22"/>
  <c r="N42" i="22"/>
  <c r="L44" i="22"/>
  <c r="K44" i="22"/>
  <c r="J44" i="22"/>
  <c r="M44" i="22"/>
  <c r="N44" i="22"/>
  <c r="L46" i="22"/>
  <c r="K46" i="22"/>
  <c r="J46" i="22"/>
  <c r="M46" i="22"/>
  <c r="N46" i="22"/>
  <c r="L48" i="22"/>
  <c r="K48" i="22"/>
  <c r="J48" i="22"/>
  <c r="N48" i="22"/>
  <c r="M48" i="22"/>
  <c r="L51" i="22"/>
  <c r="K51" i="22"/>
  <c r="J51" i="22"/>
  <c r="N51" i="22"/>
  <c r="M51" i="22"/>
  <c r="L53" i="22"/>
  <c r="K53" i="22"/>
  <c r="J53" i="22"/>
  <c r="N53" i="22"/>
  <c r="M53" i="22"/>
  <c r="L55" i="22"/>
  <c r="K55" i="22"/>
  <c r="J55" i="22"/>
  <c r="I63" i="22"/>
  <c r="N55" i="22"/>
  <c r="M55" i="22"/>
  <c r="L57" i="22"/>
  <c r="K57" i="22"/>
  <c r="J57" i="22"/>
  <c r="N57" i="22"/>
  <c r="M57" i="22"/>
  <c r="L59" i="22"/>
  <c r="K59" i="22"/>
  <c r="J59" i="22"/>
  <c r="N59" i="22"/>
  <c r="M59" i="22"/>
  <c r="L61" i="22"/>
  <c r="K61" i="22"/>
  <c r="J61" i="22"/>
  <c r="N61" i="22"/>
  <c r="M61" i="22"/>
  <c r="L66" i="22"/>
  <c r="K66" i="22"/>
  <c r="J66" i="22"/>
  <c r="N66" i="22"/>
  <c r="M66" i="22"/>
  <c r="L68" i="22"/>
  <c r="K68" i="22"/>
  <c r="J68" i="22"/>
  <c r="N68" i="22"/>
  <c r="M68" i="22"/>
  <c r="E77" i="22"/>
  <c r="L70" i="22"/>
  <c r="K70" i="22"/>
  <c r="J70" i="22"/>
  <c r="N70" i="22"/>
  <c r="M70" i="22"/>
  <c r="L72" i="22"/>
  <c r="K72" i="22"/>
  <c r="J72" i="22"/>
  <c r="N72" i="22"/>
  <c r="M72" i="22"/>
  <c r="L74" i="22"/>
  <c r="K74" i="22"/>
  <c r="J74" i="22"/>
  <c r="N74" i="22"/>
  <c r="M74" i="22"/>
  <c r="L76" i="22"/>
  <c r="K76" i="22"/>
  <c r="J76" i="22"/>
  <c r="N76" i="22"/>
  <c r="M76" i="22"/>
  <c r="L79" i="22"/>
  <c r="K79" i="22"/>
  <c r="J79" i="22"/>
  <c r="N79" i="22"/>
  <c r="M79" i="22"/>
  <c r="L81" i="22"/>
  <c r="K81" i="22"/>
  <c r="J81" i="22"/>
  <c r="N81" i="22"/>
  <c r="M81" i="22"/>
  <c r="L83" i="22"/>
  <c r="K83" i="22"/>
  <c r="J83" i="22"/>
  <c r="I91" i="22"/>
  <c r="N83" i="22"/>
  <c r="M83" i="22"/>
  <c r="L85" i="22"/>
  <c r="K85" i="22"/>
  <c r="J85" i="22"/>
  <c r="N85" i="22"/>
  <c r="M85" i="22"/>
  <c r="L87" i="22"/>
  <c r="K87" i="22"/>
  <c r="J87" i="22"/>
  <c r="N87" i="22"/>
  <c r="M87" i="22"/>
  <c r="L89" i="22"/>
  <c r="K89" i="22"/>
  <c r="J89" i="22"/>
  <c r="N89" i="22"/>
  <c r="M89" i="22"/>
  <c r="L94" i="22"/>
  <c r="K94" i="22"/>
  <c r="J94" i="22"/>
  <c r="N94" i="22"/>
  <c r="M94" i="22"/>
  <c r="L96" i="22"/>
  <c r="K96" i="22"/>
  <c r="J96" i="22"/>
  <c r="N96" i="22"/>
  <c r="M96" i="22"/>
  <c r="E105" i="22"/>
  <c r="L98" i="22"/>
  <c r="K98" i="22"/>
  <c r="J98" i="22"/>
  <c r="N98" i="22"/>
  <c r="M98" i="22"/>
  <c r="L100" i="22"/>
  <c r="K100" i="22"/>
  <c r="J100" i="22"/>
  <c r="N100" i="22"/>
  <c r="M100" i="22"/>
  <c r="L102" i="22"/>
  <c r="K102" i="22"/>
  <c r="J102" i="22"/>
  <c r="N102" i="22"/>
  <c r="M102" i="22"/>
  <c r="L104" i="22"/>
  <c r="K104" i="22"/>
  <c r="J104" i="22"/>
  <c r="N104" i="22"/>
  <c r="M104" i="22"/>
  <c r="L107" i="22"/>
  <c r="K107" i="22"/>
  <c r="J107" i="22"/>
  <c r="N107" i="22"/>
  <c r="M107" i="22"/>
  <c r="L109" i="22"/>
  <c r="K109" i="22"/>
  <c r="J109" i="22"/>
  <c r="N109" i="22"/>
  <c r="M109" i="22"/>
  <c r="L111" i="22"/>
  <c r="K111" i="22"/>
  <c r="J111" i="22"/>
  <c r="I119" i="22"/>
  <c r="N111" i="22"/>
  <c r="M111" i="22"/>
  <c r="L113" i="22"/>
  <c r="K113" i="22"/>
  <c r="J113" i="22"/>
  <c r="N113" i="22"/>
  <c r="M113" i="22"/>
  <c r="L115" i="22"/>
  <c r="K115" i="22"/>
  <c r="J115" i="22"/>
  <c r="N115" i="22"/>
  <c r="M115" i="22"/>
  <c r="L117" i="22"/>
  <c r="K117" i="22"/>
  <c r="J117" i="22"/>
  <c r="N117" i="22"/>
  <c r="M117" i="22"/>
  <c r="L122" i="22"/>
  <c r="K122" i="22"/>
  <c r="J122" i="22"/>
  <c r="N122" i="22"/>
  <c r="M122" i="22"/>
  <c r="L124" i="22"/>
  <c r="K124" i="22"/>
  <c r="J124" i="22"/>
  <c r="N124" i="22"/>
  <c r="M124" i="22"/>
  <c r="F133" i="22"/>
  <c r="F147" i="22"/>
  <c r="F13" i="24"/>
  <c r="L15" i="24"/>
  <c r="L42" i="24"/>
  <c r="J42" i="25"/>
  <c r="J99" i="25"/>
  <c r="H123" i="21"/>
  <c r="J123" i="21"/>
  <c r="I123" i="21"/>
  <c r="H124" i="21"/>
  <c r="I124" i="21"/>
  <c r="J124" i="21"/>
  <c r="H125" i="21"/>
  <c r="J125" i="21"/>
  <c r="I125" i="21"/>
  <c r="H126" i="21"/>
  <c r="G134" i="21"/>
  <c r="J126" i="21"/>
  <c r="I126" i="21"/>
  <c r="H127" i="21"/>
  <c r="J127" i="21"/>
  <c r="I127" i="21"/>
  <c r="H128" i="21"/>
  <c r="I128" i="21"/>
  <c r="J128" i="21"/>
  <c r="H129" i="21"/>
  <c r="J129" i="21"/>
  <c r="I129" i="21"/>
  <c r="H130" i="21"/>
  <c r="I130" i="21"/>
  <c r="J130" i="21"/>
  <c r="H131" i="21"/>
  <c r="J131" i="21"/>
  <c r="I131" i="21"/>
  <c r="H132" i="21"/>
  <c r="I132" i="21"/>
  <c r="J132" i="21"/>
  <c r="H133" i="21"/>
  <c r="J133" i="21"/>
  <c r="I133" i="21"/>
  <c r="H136" i="21"/>
  <c r="J136" i="21"/>
  <c r="I136" i="21"/>
  <c r="H137" i="21"/>
  <c r="J137" i="21"/>
  <c r="I137" i="21"/>
  <c r="H138" i="21"/>
  <c r="J138" i="21"/>
  <c r="I138" i="21"/>
  <c r="H139" i="21"/>
  <c r="I139" i="21"/>
  <c r="J139" i="21"/>
  <c r="H140" i="21"/>
  <c r="G148" i="21"/>
  <c r="I140" i="21"/>
  <c r="J140" i="21"/>
  <c r="H141" i="21"/>
  <c r="I141" i="21"/>
  <c r="J141" i="21"/>
  <c r="H142" i="21"/>
  <c r="J142" i="21"/>
  <c r="I142" i="21"/>
  <c r="H143" i="21"/>
  <c r="I143" i="21"/>
  <c r="J143" i="21"/>
  <c r="H144" i="21"/>
  <c r="J144" i="21"/>
  <c r="I144" i="21"/>
  <c r="H145" i="21"/>
  <c r="J145" i="21"/>
  <c r="I145" i="21"/>
  <c r="H146" i="21"/>
  <c r="J146" i="21"/>
  <c r="I146" i="21"/>
  <c r="H147" i="21"/>
  <c r="I147" i="21"/>
  <c r="J147" i="21"/>
  <c r="H150" i="21"/>
  <c r="I150" i="21"/>
  <c r="J150" i="21"/>
  <c r="H151" i="21"/>
  <c r="J151" i="21"/>
  <c r="I151" i="21"/>
  <c r="H152" i="21"/>
  <c r="I152" i="21"/>
  <c r="J152" i="21"/>
  <c r="H153" i="21"/>
  <c r="J153" i="21"/>
  <c r="I153" i="21"/>
  <c r="H154" i="21"/>
  <c r="G162" i="21"/>
  <c r="J154" i="21"/>
  <c r="I154" i="21"/>
  <c r="H155" i="21"/>
  <c r="J155" i="21"/>
  <c r="I155" i="21"/>
  <c r="H156" i="21"/>
  <c r="I156" i="21"/>
  <c r="J156" i="21"/>
  <c r="H157" i="21"/>
  <c r="I157" i="21"/>
  <c r="J157" i="21"/>
  <c r="H158" i="21"/>
  <c r="I158" i="21"/>
  <c r="J158" i="21"/>
  <c r="H159" i="21"/>
  <c r="J159" i="21"/>
  <c r="I159" i="21"/>
  <c r="H160" i="21"/>
  <c r="I160" i="21"/>
  <c r="J160" i="21"/>
  <c r="H161" i="21"/>
  <c r="J161" i="21"/>
  <c r="I161" i="21"/>
  <c r="J13" i="22"/>
  <c r="I21" i="22"/>
  <c r="K13" i="22"/>
  <c r="M13" i="22"/>
  <c r="L13" i="22"/>
  <c r="N13" i="22"/>
  <c r="F49" i="22"/>
  <c r="F77" i="22"/>
  <c r="F105" i="22"/>
  <c r="H133" i="22"/>
  <c r="J13" i="24"/>
  <c r="J101" i="24"/>
  <c r="N12" i="22"/>
  <c r="K12" i="22"/>
  <c r="J12" i="22"/>
  <c r="L12" i="22"/>
  <c r="M12" i="22"/>
  <c r="N20" i="22"/>
  <c r="L20" i="22"/>
  <c r="K20" i="22"/>
  <c r="M20" i="22"/>
  <c r="J20" i="22"/>
  <c r="C35" i="22"/>
  <c r="G49" i="22"/>
  <c r="C63" i="22"/>
  <c r="G77" i="22"/>
  <c r="C91" i="22"/>
  <c r="G105" i="22"/>
  <c r="C119" i="22"/>
  <c r="O13" i="24"/>
  <c r="N13" i="24"/>
  <c r="F21" i="24"/>
  <c r="F97" i="24"/>
  <c r="J21" i="25"/>
  <c r="N57" i="25"/>
  <c r="H109" i="25"/>
  <c r="M156" i="26"/>
  <c r="L156" i="26"/>
  <c r="K156" i="26"/>
  <c r="J156" i="26"/>
  <c r="I156" i="26"/>
  <c r="D35" i="22"/>
  <c r="H49" i="22"/>
  <c r="D63" i="22"/>
  <c r="H77" i="22"/>
  <c r="D91" i="22"/>
  <c r="H105" i="22"/>
  <c r="D119" i="22"/>
  <c r="M128" i="22"/>
  <c r="K128" i="22"/>
  <c r="L128" i="22"/>
  <c r="J128" i="22"/>
  <c r="N128" i="22"/>
  <c r="F16" i="24"/>
  <c r="F9" i="24"/>
  <c r="L11" i="24"/>
  <c r="J21" i="24"/>
  <c r="L34" i="24"/>
  <c r="O97" i="24"/>
  <c r="N97" i="24"/>
  <c r="L107" i="24"/>
  <c r="M15" i="27"/>
  <c r="L15" i="27"/>
  <c r="K15" i="27"/>
  <c r="J15" i="27"/>
  <c r="I15" i="27"/>
  <c r="G147" i="22"/>
  <c r="C161" i="22"/>
  <c r="O10" i="24"/>
  <c r="N10" i="24"/>
  <c r="L12" i="24"/>
  <c r="J14" i="24"/>
  <c r="H16" i="24"/>
  <c r="L20" i="24"/>
  <c r="L31" i="24"/>
  <c r="J33" i="24"/>
  <c r="O37" i="24"/>
  <c r="N37" i="24"/>
  <c r="L39" i="24"/>
  <c r="J41" i="24"/>
  <c r="H43" i="24"/>
  <c r="J98" i="24"/>
  <c r="O102" i="24"/>
  <c r="N102" i="24"/>
  <c r="L104" i="24"/>
  <c r="J106" i="24"/>
  <c r="H108" i="24"/>
  <c r="F19" i="25"/>
  <c r="L21" i="25"/>
  <c r="J40" i="25"/>
  <c r="H63" i="25"/>
  <c r="L86" i="25"/>
  <c r="C34" i="26"/>
  <c r="M44" i="26"/>
  <c r="L44" i="26"/>
  <c r="K44" i="26"/>
  <c r="J44" i="26"/>
  <c r="I44" i="26"/>
  <c r="G90" i="26"/>
  <c r="M113" i="26"/>
  <c r="L113" i="26"/>
  <c r="K113" i="26"/>
  <c r="J113" i="26"/>
  <c r="I113" i="26"/>
  <c r="M41" i="27"/>
  <c r="L41" i="27"/>
  <c r="K41" i="27"/>
  <c r="J41" i="27"/>
  <c r="I41" i="27"/>
  <c r="D62" i="27"/>
  <c r="M96" i="28"/>
  <c r="D133" i="22"/>
  <c r="H147" i="22"/>
  <c r="D161" i="22"/>
  <c r="L9" i="24"/>
  <c r="J11" i="24"/>
  <c r="H13" i="24"/>
  <c r="N15" i="24"/>
  <c r="O15" i="24"/>
  <c r="L17" i="24"/>
  <c r="J19" i="24"/>
  <c r="H21" i="24"/>
  <c r="H32" i="24"/>
  <c r="O34" i="24"/>
  <c r="N34" i="24"/>
  <c r="L36" i="24"/>
  <c r="J38" i="24"/>
  <c r="H40" i="24"/>
  <c r="H97" i="24"/>
  <c r="O99" i="24"/>
  <c r="N99" i="24"/>
  <c r="L101" i="24"/>
  <c r="J103" i="24"/>
  <c r="H105" i="24"/>
  <c r="L109" i="24"/>
  <c r="F11" i="25"/>
  <c r="F17" i="25"/>
  <c r="L19" i="25"/>
  <c r="F38" i="25"/>
  <c r="L40" i="25"/>
  <c r="H82" i="25"/>
  <c r="L105" i="25"/>
  <c r="M70" i="26"/>
  <c r="L70" i="26"/>
  <c r="K70" i="26"/>
  <c r="J70" i="26"/>
  <c r="I70" i="26"/>
  <c r="M139" i="26"/>
  <c r="L139" i="26"/>
  <c r="K139" i="26"/>
  <c r="J139" i="26"/>
  <c r="I139" i="26"/>
  <c r="D160" i="26"/>
  <c r="G118" i="27"/>
  <c r="M130" i="22"/>
  <c r="K130" i="22"/>
  <c r="N130" i="22"/>
  <c r="J130" i="22"/>
  <c r="L130" i="22"/>
  <c r="M132" i="22"/>
  <c r="K132" i="22"/>
  <c r="N132" i="22"/>
  <c r="L132" i="22"/>
  <c r="J132" i="22"/>
  <c r="M135" i="22"/>
  <c r="K135" i="22"/>
  <c r="N135" i="22"/>
  <c r="L135" i="22"/>
  <c r="J135" i="22"/>
  <c r="M137" i="22"/>
  <c r="K137" i="22"/>
  <c r="N137" i="22"/>
  <c r="L137" i="22"/>
  <c r="J137" i="22"/>
  <c r="M139" i="22"/>
  <c r="K139" i="22"/>
  <c r="I147" i="22"/>
  <c r="N139" i="22"/>
  <c r="L139" i="22"/>
  <c r="J139" i="22"/>
  <c r="M141" i="22"/>
  <c r="K141" i="22"/>
  <c r="L141" i="22"/>
  <c r="J141" i="22"/>
  <c r="N141" i="22"/>
  <c r="M143" i="22"/>
  <c r="K143" i="22"/>
  <c r="J143" i="22"/>
  <c r="N143" i="22"/>
  <c r="L143" i="22"/>
  <c r="M145" i="22"/>
  <c r="K145" i="22"/>
  <c r="L145" i="22"/>
  <c r="N145" i="22"/>
  <c r="J145" i="22"/>
  <c r="M150" i="22"/>
  <c r="K150" i="22"/>
  <c r="N150" i="22"/>
  <c r="L150" i="22"/>
  <c r="J150" i="22"/>
  <c r="M152" i="22"/>
  <c r="L152" i="22"/>
  <c r="K152" i="22"/>
  <c r="J152" i="22"/>
  <c r="N152" i="22"/>
  <c r="E161" i="22"/>
  <c r="M154" i="22"/>
  <c r="L154" i="22"/>
  <c r="K154" i="22"/>
  <c r="J154" i="22"/>
  <c r="N154" i="22"/>
  <c r="M156" i="22"/>
  <c r="L156" i="22"/>
  <c r="K156" i="22"/>
  <c r="N156" i="22"/>
  <c r="J156" i="22"/>
  <c r="M158" i="22"/>
  <c r="L158" i="22"/>
  <c r="K158" i="22"/>
  <c r="N158" i="22"/>
  <c r="J158" i="22"/>
  <c r="M160" i="22"/>
  <c r="L160" i="22"/>
  <c r="K160" i="22"/>
  <c r="J160" i="22"/>
  <c r="N160" i="22"/>
  <c r="O12" i="24"/>
  <c r="N12" i="24"/>
  <c r="L14" i="24"/>
  <c r="J16" i="24"/>
  <c r="O31" i="24"/>
  <c r="N31" i="24"/>
  <c r="L33" i="24"/>
  <c r="J35" i="24"/>
  <c r="L41" i="24"/>
  <c r="J43" i="24"/>
  <c r="L98" i="24"/>
  <c r="J100" i="24"/>
  <c r="L106" i="24"/>
  <c r="J108" i="24"/>
  <c r="N9" i="25"/>
  <c r="O9" i="25"/>
  <c r="H11" i="25"/>
  <c r="H17" i="25"/>
  <c r="L38" i="25"/>
  <c r="L59" i="25"/>
  <c r="H101" i="25"/>
  <c r="M27" i="26"/>
  <c r="L27" i="26"/>
  <c r="K27" i="26"/>
  <c r="J27" i="26"/>
  <c r="I27" i="26"/>
  <c r="D48" i="26"/>
  <c r="M96" i="26"/>
  <c r="L96" i="26"/>
  <c r="K96" i="26"/>
  <c r="J96" i="26"/>
  <c r="I96" i="26"/>
  <c r="H104" i="26"/>
  <c r="M24" i="27"/>
  <c r="L24" i="27"/>
  <c r="K24" i="27"/>
  <c r="J24" i="27"/>
  <c r="I24" i="27"/>
  <c r="F36" i="24"/>
  <c r="O36" i="24"/>
  <c r="N36" i="24"/>
  <c r="L38" i="24"/>
  <c r="J40" i="24"/>
  <c r="J97" i="24"/>
  <c r="F101" i="24"/>
  <c r="O101" i="24"/>
  <c r="N101" i="24"/>
  <c r="L103" i="24"/>
  <c r="J105" i="24"/>
  <c r="L11" i="25"/>
  <c r="F13" i="25"/>
  <c r="H15" i="25"/>
  <c r="H36" i="25"/>
  <c r="H55" i="25"/>
  <c r="L78" i="25"/>
  <c r="M53" i="26"/>
  <c r="L53" i="26"/>
  <c r="K53" i="26"/>
  <c r="J53" i="26"/>
  <c r="I53" i="26"/>
  <c r="M122" i="26"/>
  <c r="L122" i="26"/>
  <c r="K122" i="26"/>
  <c r="J122" i="26"/>
  <c r="I122" i="26"/>
  <c r="M50" i="27"/>
  <c r="L50" i="27"/>
  <c r="K50" i="27"/>
  <c r="J50" i="27"/>
  <c r="I50" i="27"/>
  <c r="M72" i="27"/>
  <c r="L72" i="27"/>
  <c r="K72" i="27"/>
  <c r="J72" i="27"/>
  <c r="I72" i="27"/>
  <c r="G133" i="22"/>
  <c r="C147" i="22"/>
  <c r="G161" i="22"/>
  <c r="J10" i="24"/>
  <c r="O14" i="24"/>
  <c r="N14" i="24"/>
  <c r="L16" i="24"/>
  <c r="J18" i="24"/>
  <c r="O33" i="24"/>
  <c r="N33" i="24"/>
  <c r="L35" i="24"/>
  <c r="J37" i="24"/>
  <c r="L43" i="24"/>
  <c r="O98" i="24"/>
  <c r="N98" i="24"/>
  <c r="L100" i="24"/>
  <c r="J102" i="24"/>
  <c r="L108" i="24"/>
  <c r="F9" i="25"/>
  <c r="N11" i="25"/>
  <c r="O11" i="25"/>
  <c r="J13" i="25"/>
  <c r="J15" i="25"/>
  <c r="H34" i="25"/>
  <c r="L97" i="25"/>
  <c r="J107" i="25"/>
  <c r="M10" i="26"/>
  <c r="L10" i="26"/>
  <c r="K10" i="26"/>
  <c r="J10" i="26"/>
  <c r="I10" i="26"/>
  <c r="E62" i="26"/>
  <c r="M79" i="26"/>
  <c r="L79" i="26"/>
  <c r="K79" i="26"/>
  <c r="J79" i="26"/>
  <c r="I79" i="26"/>
  <c r="M148" i="26"/>
  <c r="L148" i="26"/>
  <c r="K148" i="26"/>
  <c r="J148" i="26"/>
  <c r="I148" i="26"/>
  <c r="M17" i="28"/>
  <c r="L17" i="28"/>
  <c r="J17" i="28"/>
  <c r="H161" i="22"/>
  <c r="H9" i="24"/>
  <c r="N11" i="24"/>
  <c r="O11" i="24"/>
  <c r="L13" i="24"/>
  <c r="J15" i="24"/>
  <c r="H17" i="24"/>
  <c r="L21" i="24"/>
  <c r="L32" i="24"/>
  <c r="J34" i="24"/>
  <c r="H36" i="24"/>
  <c r="L40" i="24"/>
  <c r="J42" i="24"/>
  <c r="L97" i="24"/>
  <c r="J99" i="24"/>
  <c r="H101" i="24"/>
  <c r="N103" i="24"/>
  <c r="O103" i="24"/>
  <c r="L105" i="24"/>
  <c r="J107" i="24"/>
  <c r="H9" i="25"/>
  <c r="L13" i="25"/>
  <c r="J34" i="25"/>
  <c r="H53" i="25"/>
  <c r="J61" i="25"/>
  <c r="M36" i="26"/>
  <c r="L36" i="26"/>
  <c r="K36" i="26"/>
  <c r="J36" i="26"/>
  <c r="I36" i="26"/>
  <c r="M32" i="27"/>
  <c r="L32" i="27"/>
  <c r="K32" i="27"/>
  <c r="J32" i="27"/>
  <c r="I32" i="27"/>
  <c r="I133" i="22"/>
  <c r="L125" i="22"/>
  <c r="K125" i="22"/>
  <c r="M125" i="22"/>
  <c r="J125" i="22"/>
  <c r="N125" i="22"/>
  <c r="L127" i="22"/>
  <c r="K127" i="22"/>
  <c r="N127" i="22"/>
  <c r="M127" i="22"/>
  <c r="J127" i="22"/>
  <c r="M129" i="22"/>
  <c r="L129" i="22"/>
  <c r="K129" i="22"/>
  <c r="N129" i="22"/>
  <c r="J129" i="22"/>
  <c r="M131" i="22"/>
  <c r="L131" i="22"/>
  <c r="K131" i="22"/>
  <c r="N131" i="22"/>
  <c r="J131" i="22"/>
  <c r="M136" i="22"/>
  <c r="L136" i="22"/>
  <c r="K136" i="22"/>
  <c r="N136" i="22"/>
  <c r="J136" i="22"/>
  <c r="M138" i="22"/>
  <c r="L138" i="22"/>
  <c r="K138" i="22"/>
  <c r="J138" i="22"/>
  <c r="N138" i="22"/>
  <c r="E147" i="22"/>
  <c r="M140" i="22"/>
  <c r="L140" i="22"/>
  <c r="K140" i="22"/>
  <c r="N140" i="22"/>
  <c r="J140" i="22"/>
  <c r="M142" i="22"/>
  <c r="L142" i="22"/>
  <c r="K142" i="22"/>
  <c r="N142" i="22"/>
  <c r="J142" i="22"/>
  <c r="M144" i="22"/>
  <c r="L144" i="22"/>
  <c r="K144" i="22"/>
  <c r="N144" i="22"/>
  <c r="J144" i="22"/>
  <c r="M146" i="22"/>
  <c r="L146" i="22"/>
  <c r="K146" i="22"/>
  <c r="N146" i="22"/>
  <c r="J146" i="22"/>
  <c r="M149" i="22"/>
  <c r="L149" i="22"/>
  <c r="K149" i="22"/>
  <c r="N149" i="22"/>
  <c r="J149" i="22"/>
  <c r="M151" i="22"/>
  <c r="L151" i="22"/>
  <c r="K151" i="22"/>
  <c r="N151" i="22"/>
  <c r="J151" i="22"/>
  <c r="I161" i="22"/>
  <c r="M153" i="22"/>
  <c r="L153" i="22"/>
  <c r="K153" i="22"/>
  <c r="N153" i="22"/>
  <c r="J153" i="22"/>
  <c r="M155" i="22"/>
  <c r="L155" i="22"/>
  <c r="K155" i="22"/>
  <c r="N155" i="22"/>
  <c r="J155" i="22"/>
  <c r="M157" i="22"/>
  <c r="L157" i="22"/>
  <c r="K157" i="22"/>
  <c r="N157" i="22"/>
  <c r="J157" i="22"/>
  <c r="M159" i="22"/>
  <c r="L159" i="22"/>
  <c r="K159" i="22"/>
  <c r="N159" i="22"/>
  <c r="J159" i="22"/>
  <c r="L10" i="24"/>
  <c r="J12" i="24"/>
  <c r="L18" i="24"/>
  <c r="J20" i="24"/>
  <c r="J31" i="24"/>
  <c r="O35" i="24"/>
  <c r="N35" i="24"/>
  <c r="L37" i="24"/>
  <c r="J39" i="24"/>
  <c r="O100" i="24"/>
  <c r="N100" i="24"/>
  <c r="L102" i="24"/>
  <c r="J104" i="24"/>
  <c r="O13" i="25"/>
  <c r="N13" i="25"/>
  <c r="L108" i="25"/>
  <c r="J32" i="25"/>
  <c r="H42" i="25"/>
  <c r="J53" i="25"/>
  <c r="J80" i="25"/>
  <c r="M61" i="26"/>
  <c r="L61" i="26"/>
  <c r="K61" i="26"/>
  <c r="J61" i="26"/>
  <c r="I61" i="26"/>
  <c r="F76" i="26"/>
  <c r="M130" i="26"/>
  <c r="L130" i="26"/>
  <c r="K130" i="26"/>
  <c r="J130" i="26"/>
  <c r="I130" i="26"/>
  <c r="C48" i="27"/>
  <c r="M141" i="27"/>
  <c r="L141" i="27"/>
  <c r="K141" i="27"/>
  <c r="J141" i="27"/>
  <c r="I141" i="27"/>
  <c r="L10" i="25"/>
  <c r="J12" i="25"/>
  <c r="H14" i="25"/>
  <c r="F16" i="25"/>
  <c r="L18" i="25"/>
  <c r="J20" i="25"/>
  <c r="J31" i="25"/>
  <c r="H33" i="25"/>
  <c r="J39" i="25"/>
  <c r="H41" i="25"/>
  <c r="J58" i="25"/>
  <c r="H60" i="25"/>
  <c r="J77" i="25"/>
  <c r="H79" i="25"/>
  <c r="J85" i="25"/>
  <c r="H87" i="25"/>
  <c r="H98" i="25"/>
  <c r="J104" i="25"/>
  <c r="H106" i="25"/>
  <c r="C20" i="26"/>
  <c r="M13" i="26"/>
  <c r="L13" i="26"/>
  <c r="K13" i="26"/>
  <c r="J13" i="26"/>
  <c r="I13" i="26"/>
  <c r="M22" i="26"/>
  <c r="L22" i="26"/>
  <c r="K22" i="26"/>
  <c r="J22" i="26"/>
  <c r="I22" i="26"/>
  <c r="D34" i="26"/>
  <c r="M30" i="26"/>
  <c r="L30" i="26"/>
  <c r="K30" i="26"/>
  <c r="J30" i="26"/>
  <c r="I30" i="26"/>
  <c r="M39" i="26"/>
  <c r="L39" i="26"/>
  <c r="K39" i="26"/>
  <c r="J39" i="26"/>
  <c r="I39" i="26"/>
  <c r="E48" i="26"/>
  <c r="M47" i="26"/>
  <c r="L47" i="26"/>
  <c r="K47" i="26"/>
  <c r="J47" i="26"/>
  <c r="I47" i="26"/>
  <c r="F62" i="26"/>
  <c r="M56" i="26"/>
  <c r="L56" i="26"/>
  <c r="K56" i="26"/>
  <c r="J56" i="26"/>
  <c r="I56" i="26"/>
  <c r="M65" i="26"/>
  <c r="L65" i="26"/>
  <c r="K65" i="26"/>
  <c r="J65" i="26"/>
  <c r="I65" i="26"/>
  <c r="G76" i="26"/>
  <c r="M73" i="26"/>
  <c r="L73" i="26"/>
  <c r="K73" i="26"/>
  <c r="J73" i="26"/>
  <c r="I73" i="26"/>
  <c r="M82" i="26"/>
  <c r="L82" i="26"/>
  <c r="K82" i="26"/>
  <c r="J82" i="26"/>
  <c r="I82" i="26"/>
  <c r="H90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C132" i="26"/>
  <c r="M125" i="26"/>
  <c r="L125" i="26"/>
  <c r="K125" i="26"/>
  <c r="J125" i="26"/>
  <c r="I125" i="26"/>
  <c r="M134" i="26"/>
  <c r="L134" i="26"/>
  <c r="K134" i="26"/>
  <c r="J134" i="26"/>
  <c r="I134" i="26"/>
  <c r="D146" i="26"/>
  <c r="M142" i="26"/>
  <c r="L142" i="26"/>
  <c r="K142" i="26"/>
  <c r="J142" i="26"/>
  <c r="I142" i="26"/>
  <c r="M151" i="26"/>
  <c r="L151" i="26"/>
  <c r="K151" i="26"/>
  <c r="J151" i="26"/>
  <c r="I151" i="26"/>
  <c r="E160" i="26"/>
  <c r="M159" i="26"/>
  <c r="L159" i="26"/>
  <c r="K159" i="26"/>
  <c r="J159" i="26"/>
  <c r="I159" i="26"/>
  <c r="M10" i="27"/>
  <c r="L10" i="27"/>
  <c r="K10" i="27"/>
  <c r="J10" i="27"/>
  <c r="I10" i="27"/>
  <c r="M18" i="27"/>
  <c r="L18" i="27"/>
  <c r="K18" i="27"/>
  <c r="J18" i="27"/>
  <c r="I18" i="27"/>
  <c r="C34" i="27"/>
  <c r="M27" i="27"/>
  <c r="L27" i="27"/>
  <c r="K27" i="27"/>
  <c r="J27" i="27"/>
  <c r="I27" i="27"/>
  <c r="M36" i="27"/>
  <c r="L36" i="27"/>
  <c r="K36" i="27"/>
  <c r="J36" i="27"/>
  <c r="I36" i="27"/>
  <c r="D48" i="27"/>
  <c r="M44" i="27"/>
  <c r="L44" i="27"/>
  <c r="K44" i="27"/>
  <c r="J44" i="27"/>
  <c r="I44" i="27"/>
  <c r="M53" i="27"/>
  <c r="L53" i="27"/>
  <c r="K53" i="27"/>
  <c r="J53" i="27"/>
  <c r="I53" i="27"/>
  <c r="E62" i="27"/>
  <c r="M98" i="27"/>
  <c r="L98" i="27"/>
  <c r="K98" i="27"/>
  <c r="J98" i="27"/>
  <c r="I98" i="27"/>
  <c r="M70" i="28"/>
  <c r="N12" i="30"/>
  <c r="O12" i="30"/>
  <c r="L15" i="25"/>
  <c r="J17" i="25"/>
  <c r="H19" i="25"/>
  <c r="F21" i="25"/>
  <c r="F32" i="25"/>
  <c r="O32" i="25"/>
  <c r="N32" i="25"/>
  <c r="J36" i="25"/>
  <c r="H38" i="25"/>
  <c r="F40" i="25"/>
  <c r="J55" i="25"/>
  <c r="H57" i="25"/>
  <c r="F59" i="25"/>
  <c r="J63" i="25"/>
  <c r="H65" i="25"/>
  <c r="H76" i="25"/>
  <c r="J82" i="25"/>
  <c r="H84" i="25"/>
  <c r="F86" i="25"/>
  <c r="J101" i="25"/>
  <c r="H103" i="25"/>
  <c r="J109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M59" i="26"/>
  <c r="L59" i="26"/>
  <c r="K59" i="26"/>
  <c r="J59" i="26"/>
  <c r="I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K154" i="26"/>
  <c r="J154" i="26"/>
  <c r="I154" i="26"/>
  <c r="C20" i="27"/>
  <c r="M13" i="27"/>
  <c r="L13" i="27"/>
  <c r="K13" i="27"/>
  <c r="J13" i="27"/>
  <c r="I13" i="27"/>
  <c r="M22" i="27"/>
  <c r="L22" i="27"/>
  <c r="K22" i="27"/>
  <c r="J22" i="27"/>
  <c r="I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124" i="27"/>
  <c r="L124" i="27"/>
  <c r="K124" i="27"/>
  <c r="J124" i="27"/>
  <c r="I124" i="27"/>
  <c r="H132" i="27"/>
  <c r="M41" i="28"/>
  <c r="F10" i="25"/>
  <c r="O10" i="25"/>
  <c r="N10" i="25"/>
  <c r="L12" i="25"/>
  <c r="J14" i="25"/>
  <c r="H16" i="25"/>
  <c r="F18" i="25"/>
  <c r="L20" i="25"/>
  <c r="J33" i="25"/>
  <c r="H35" i="25"/>
  <c r="J41" i="25"/>
  <c r="H43" i="25"/>
  <c r="H54" i="25"/>
  <c r="J60" i="25"/>
  <c r="H62" i="25"/>
  <c r="J79" i="25"/>
  <c r="H81" i="25"/>
  <c r="J87" i="25"/>
  <c r="J98" i="25"/>
  <c r="H100" i="25"/>
  <c r="J106" i="25"/>
  <c r="H108" i="25"/>
  <c r="L11" i="26"/>
  <c r="K11" i="26"/>
  <c r="J11" i="26"/>
  <c r="I11" i="26"/>
  <c r="M11" i="26"/>
  <c r="E20" i="26"/>
  <c r="L19" i="26"/>
  <c r="K19" i="26"/>
  <c r="J19" i="26"/>
  <c r="I19" i="26"/>
  <c r="M19" i="26"/>
  <c r="F34" i="26"/>
  <c r="L28" i="26"/>
  <c r="K28" i="26"/>
  <c r="J28" i="26"/>
  <c r="I28" i="26"/>
  <c r="M28" i="26"/>
  <c r="L37" i="26"/>
  <c r="K37" i="26"/>
  <c r="J37" i="26"/>
  <c r="I37" i="26"/>
  <c r="M37" i="26"/>
  <c r="G48" i="26"/>
  <c r="L45" i="26"/>
  <c r="K45" i="26"/>
  <c r="J45" i="26"/>
  <c r="I45" i="26"/>
  <c r="M45" i="26"/>
  <c r="L54" i="26"/>
  <c r="K54" i="26"/>
  <c r="J54" i="26"/>
  <c r="I54" i="26"/>
  <c r="H62" i="26"/>
  <c r="M54" i="26"/>
  <c r="L71" i="26"/>
  <c r="K71" i="26"/>
  <c r="J71" i="26"/>
  <c r="I71" i="26"/>
  <c r="M71" i="26"/>
  <c r="L80" i="26"/>
  <c r="K80" i="26"/>
  <c r="J80" i="26"/>
  <c r="I80" i="26"/>
  <c r="M80" i="26"/>
  <c r="L88" i="26"/>
  <c r="K88" i="26"/>
  <c r="J88" i="26"/>
  <c r="I88" i="26"/>
  <c r="M88" i="26"/>
  <c r="C104" i="26"/>
  <c r="L97" i="26"/>
  <c r="K97" i="26"/>
  <c r="J97" i="26"/>
  <c r="I97" i="26"/>
  <c r="M97" i="26"/>
  <c r="L106" i="26"/>
  <c r="K106" i="26"/>
  <c r="J106" i="26"/>
  <c r="I106" i="26"/>
  <c r="M106" i="26"/>
  <c r="D118" i="26"/>
  <c r="L114" i="26"/>
  <c r="K114" i="26"/>
  <c r="J114" i="26"/>
  <c r="I114" i="26"/>
  <c r="M114" i="26"/>
  <c r="L123" i="26"/>
  <c r="K123" i="26"/>
  <c r="J123" i="26"/>
  <c r="I123" i="26"/>
  <c r="M123" i="26"/>
  <c r="E132" i="26"/>
  <c r="L131" i="26"/>
  <c r="K131" i="26"/>
  <c r="J131" i="26"/>
  <c r="I131" i="26"/>
  <c r="M131" i="26"/>
  <c r="F146" i="26"/>
  <c r="L140" i="26"/>
  <c r="K140" i="26"/>
  <c r="J140" i="26"/>
  <c r="I140" i="26"/>
  <c r="M140" i="26"/>
  <c r="L149" i="26"/>
  <c r="K149" i="26"/>
  <c r="J149" i="26"/>
  <c r="I149" i="26"/>
  <c r="M149" i="26"/>
  <c r="G160" i="26"/>
  <c r="L157" i="26"/>
  <c r="K157" i="26"/>
  <c r="J157" i="26"/>
  <c r="I157" i="26"/>
  <c r="M157" i="26"/>
  <c r="L8" i="27"/>
  <c r="K8" i="27"/>
  <c r="J8" i="27"/>
  <c r="I8" i="27"/>
  <c r="M8" i="27"/>
  <c r="D20" i="27"/>
  <c r="L16" i="27"/>
  <c r="K16" i="27"/>
  <c r="J16" i="27"/>
  <c r="I16" i="27"/>
  <c r="M16" i="27"/>
  <c r="L25" i="27"/>
  <c r="K25" i="27"/>
  <c r="J25" i="27"/>
  <c r="I25" i="27"/>
  <c r="M25" i="27"/>
  <c r="E34" i="27"/>
  <c r="L33" i="27"/>
  <c r="K33" i="27"/>
  <c r="J33" i="27"/>
  <c r="I33" i="27"/>
  <c r="M33" i="27"/>
  <c r="F48" i="27"/>
  <c r="L42" i="27"/>
  <c r="K42" i="27"/>
  <c r="J42" i="27"/>
  <c r="I42" i="27"/>
  <c r="M42" i="27"/>
  <c r="L51" i="27"/>
  <c r="K51" i="27"/>
  <c r="J51" i="27"/>
  <c r="I51" i="27"/>
  <c r="M51" i="27"/>
  <c r="G62" i="27"/>
  <c r="L64" i="27"/>
  <c r="K64" i="27"/>
  <c r="J64" i="27"/>
  <c r="I64" i="27"/>
  <c r="M64" i="27"/>
  <c r="M81" i="27"/>
  <c r="L81" i="27"/>
  <c r="K81" i="27"/>
  <c r="J81" i="27"/>
  <c r="I81" i="27"/>
  <c r="M150" i="27"/>
  <c r="L150" i="27"/>
  <c r="K150" i="27"/>
  <c r="J150" i="27"/>
  <c r="I150" i="27"/>
  <c r="M26" i="28"/>
  <c r="L26" i="28"/>
  <c r="J26" i="28"/>
  <c r="L9" i="25"/>
  <c r="J11" i="25"/>
  <c r="H13" i="25"/>
  <c r="F15" i="25"/>
  <c r="N15" i="25"/>
  <c r="O15" i="25"/>
  <c r="L17" i="25"/>
  <c r="J19" i="25"/>
  <c r="H21" i="25"/>
  <c r="H32" i="25"/>
  <c r="J38" i="25"/>
  <c r="H40" i="25"/>
  <c r="J57" i="25"/>
  <c r="H59" i="25"/>
  <c r="J65" i="25"/>
  <c r="J76" i="25"/>
  <c r="H78" i="25"/>
  <c r="J84" i="25"/>
  <c r="H86" i="25"/>
  <c r="H97" i="25"/>
  <c r="J103" i="25"/>
  <c r="H105" i="25"/>
  <c r="F20" i="26"/>
  <c r="K14" i="26"/>
  <c r="J14" i="26"/>
  <c r="I14" i="26"/>
  <c r="M14" i="26"/>
  <c r="L14" i="26"/>
  <c r="K23" i="26"/>
  <c r="J23" i="26"/>
  <c r="I23" i="26"/>
  <c r="M23" i="26"/>
  <c r="L23" i="26"/>
  <c r="G34" i="26"/>
  <c r="K31" i="26"/>
  <c r="J31" i="26"/>
  <c r="I31" i="26"/>
  <c r="M31" i="26"/>
  <c r="L31" i="26"/>
  <c r="K40" i="26"/>
  <c r="J40" i="26"/>
  <c r="I40" i="26"/>
  <c r="H48" i="26"/>
  <c r="M40" i="26"/>
  <c r="L40" i="26"/>
  <c r="K57" i="26"/>
  <c r="J57" i="26"/>
  <c r="I57" i="26"/>
  <c r="M57" i="26"/>
  <c r="L57" i="26"/>
  <c r="K66" i="26"/>
  <c r="J66" i="26"/>
  <c r="I66" i="26"/>
  <c r="M66" i="26"/>
  <c r="L66" i="26"/>
  <c r="K74" i="26"/>
  <c r="J74" i="26"/>
  <c r="I74" i="26"/>
  <c r="M74" i="26"/>
  <c r="L74" i="26"/>
  <c r="C90" i="26"/>
  <c r="K83" i="26"/>
  <c r="J83" i="26"/>
  <c r="I83" i="26"/>
  <c r="M83" i="26"/>
  <c r="L83" i="26"/>
  <c r="K92" i="26"/>
  <c r="J92" i="26"/>
  <c r="I92" i="26"/>
  <c r="M92" i="26"/>
  <c r="L92" i="26"/>
  <c r="D104" i="26"/>
  <c r="K100" i="26"/>
  <c r="J100" i="26"/>
  <c r="I100" i="26"/>
  <c r="M100" i="26"/>
  <c r="L100" i="26"/>
  <c r="K109" i="26"/>
  <c r="J109" i="26"/>
  <c r="I109" i="26"/>
  <c r="M109" i="26"/>
  <c r="L109" i="26"/>
  <c r="E118" i="26"/>
  <c r="K117" i="26"/>
  <c r="J117" i="26"/>
  <c r="I117" i="26"/>
  <c r="M117" i="26"/>
  <c r="L117" i="26"/>
  <c r="F132" i="26"/>
  <c r="K126" i="26"/>
  <c r="J126" i="26"/>
  <c r="I126" i="26"/>
  <c r="M126" i="26"/>
  <c r="L126" i="26"/>
  <c r="K135" i="26"/>
  <c r="J135" i="26"/>
  <c r="I135" i="26"/>
  <c r="M135" i="26"/>
  <c r="L135" i="26"/>
  <c r="G146" i="26"/>
  <c r="K143" i="26"/>
  <c r="J143" i="26"/>
  <c r="I143" i="26"/>
  <c r="M143" i="26"/>
  <c r="L143" i="26"/>
  <c r="K152" i="26"/>
  <c r="J152" i="26"/>
  <c r="I152" i="26"/>
  <c r="H160" i="26"/>
  <c r="M152" i="26"/>
  <c r="L152" i="26"/>
  <c r="K11" i="27"/>
  <c r="J11" i="27"/>
  <c r="I11" i="27"/>
  <c r="M11" i="27"/>
  <c r="L11" i="27"/>
  <c r="E20" i="27"/>
  <c r="K19" i="27"/>
  <c r="J19" i="27"/>
  <c r="I19" i="27"/>
  <c r="M19" i="27"/>
  <c r="L19" i="27"/>
  <c r="F34" i="27"/>
  <c r="K28" i="27"/>
  <c r="J28" i="27"/>
  <c r="I28" i="27"/>
  <c r="M28" i="27"/>
  <c r="L28" i="27"/>
  <c r="K37" i="27"/>
  <c r="J37" i="27"/>
  <c r="I37" i="27"/>
  <c r="M37" i="27"/>
  <c r="L37" i="27"/>
  <c r="G48" i="27"/>
  <c r="K45" i="27"/>
  <c r="J45" i="27"/>
  <c r="I45" i="27"/>
  <c r="M45" i="27"/>
  <c r="L45" i="27"/>
  <c r="K54" i="27"/>
  <c r="J54" i="27"/>
  <c r="I54" i="27"/>
  <c r="M54" i="27"/>
  <c r="L54" i="27"/>
  <c r="H62" i="27"/>
  <c r="E90" i="27"/>
  <c r="M107" i="27"/>
  <c r="L107" i="27"/>
  <c r="K107" i="27"/>
  <c r="J107" i="27"/>
  <c r="I107" i="27"/>
  <c r="M139" i="28"/>
  <c r="H10" i="25"/>
  <c r="F12" i="25"/>
  <c r="O12" i="25"/>
  <c r="N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J9" i="26"/>
  <c r="I9" i="26"/>
  <c r="M9" i="26"/>
  <c r="L9" i="26"/>
  <c r="K9" i="26"/>
  <c r="G20" i="26"/>
  <c r="J17" i="26"/>
  <c r="I17" i="26"/>
  <c r="M17" i="26"/>
  <c r="L17" i="26"/>
  <c r="K17" i="26"/>
  <c r="J26" i="26"/>
  <c r="I26" i="26"/>
  <c r="H34" i="26"/>
  <c r="M26" i="26"/>
  <c r="L26" i="26"/>
  <c r="K26" i="26"/>
  <c r="J43" i="26"/>
  <c r="I43" i="26"/>
  <c r="M43" i="26"/>
  <c r="L43" i="26"/>
  <c r="K43" i="26"/>
  <c r="J52" i="26"/>
  <c r="I52" i="26"/>
  <c r="M52" i="26"/>
  <c r="L52" i="26"/>
  <c r="K52" i="26"/>
  <c r="J60" i="26"/>
  <c r="I60" i="26"/>
  <c r="M60" i="26"/>
  <c r="L60" i="26"/>
  <c r="K60" i="26"/>
  <c r="C76" i="26"/>
  <c r="J69" i="26"/>
  <c r="I69" i="26"/>
  <c r="M69" i="26"/>
  <c r="L69" i="26"/>
  <c r="K69" i="26"/>
  <c r="J78" i="26"/>
  <c r="I78" i="26"/>
  <c r="M78" i="26"/>
  <c r="L78" i="26"/>
  <c r="K78" i="26"/>
  <c r="D90" i="26"/>
  <c r="J86" i="26"/>
  <c r="I86" i="26"/>
  <c r="M86" i="26"/>
  <c r="L86" i="26"/>
  <c r="K86" i="26"/>
  <c r="J95" i="26"/>
  <c r="I95" i="26"/>
  <c r="M95" i="26"/>
  <c r="L95" i="26"/>
  <c r="K95" i="26"/>
  <c r="E104" i="26"/>
  <c r="J103" i="26"/>
  <c r="I103" i="26"/>
  <c r="M103" i="26"/>
  <c r="L103" i="26"/>
  <c r="K103" i="26"/>
  <c r="F118" i="26"/>
  <c r="J112" i="26"/>
  <c r="I112" i="26"/>
  <c r="M112" i="26"/>
  <c r="L112" i="26"/>
  <c r="K112" i="26"/>
  <c r="J121" i="26"/>
  <c r="I121" i="26"/>
  <c r="M121" i="26"/>
  <c r="L121" i="26"/>
  <c r="K121" i="26"/>
  <c r="G132" i="26"/>
  <c r="J129" i="26"/>
  <c r="I129" i="26"/>
  <c r="M129" i="26"/>
  <c r="L129" i="26"/>
  <c r="K129" i="26"/>
  <c r="J138" i="26"/>
  <c r="I138" i="26"/>
  <c r="H146" i="26"/>
  <c r="M138" i="26"/>
  <c r="L138" i="26"/>
  <c r="K138" i="26"/>
  <c r="J155" i="26"/>
  <c r="I155" i="26"/>
  <c r="M155" i="26"/>
  <c r="L155" i="26"/>
  <c r="K155" i="26"/>
  <c r="F20" i="27"/>
  <c r="J14" i="27"/>
  <c r="I14" i="27"/>
  <c r="M14" i="27"/>
  <c r="L14" i="27"/>
  <c r="K14" i="27"/>
  <c r="J23" i="27"/>
  <c r="I23" i="27"/>
  <c r="M23" i="27"/>
  <c r="L23" i="27"/>
  <c r="K23" i="27"/>
  <c r="G34" i="27"/>
  <c r="J31" i="27"/>
  <c r="I31" i="27"/>
  <c r="M31" i="27"/>
  <c r="L31" i="27"/>
  <c r="K31" i="27"/>
  <c r="J40" i="27"/>
  <c r="I40" i="27"/>
  <c r="H48" i="27"/>
  <c r="M40" i="27"/>
  <c r="L40" i="27"/>
  <c r="K40" i="27"/>
  <c r="J57" i="27"/>
  <c r="I57" i="27"/>
  <c r="M57" i="27"/>
  <c r="L57" i="27"/>
  <c r="K57" i="27"/>
  <c r="D76" i="27"/>
  <c r="M9" i="28"/>
  <c r="L9" i="28"/>
  <c r="J9" i="28"/>
  <c r="L57" i="25"/>
  <c r="J59" i="25"/>
  <c r="H61" i="25"/>
  <c r="J78" i="25"/>
  <c r="H80" i="25"/>
  <c r="J86" i="25"/>
  <c r="J97" i="25"/>
  <c r="H99" i="25"/>
  <c r="J105" i="25"/>
  <c r="H107" i="25"/>
  <c r="I12" i="26"/>
  <c r="H20" i="26"/>
  <c r="M12" i="26"/>
  <c r="L12" i="26"/>
  <c r="K12" i="26"/>
  <c r="J12" i="26"/>
  <c r="I29" i="26"/>
  <c r="M29" i="26"/>
  <c r="L29" i="26"/>
  <c r="K29" i="26"/>
  <c r="J29" i="26"/>
  <c r="I38" i="26"/>
  <c r="M38" i="26"/>
  <c r="L38" i="26"/>
  <c r="K38" i="26"/>
  <c r="J38" i="26"/>
  <c r="I46" i="26"/>
  <c r="M46" i="26"/>
  <c r="L46" i="26"/>
  <c r="K46" i="26"/>
  <c r="J46" i="26"/>
  <c r="C62" i="26"/>
  <c r="I55" i="26"/>
  <c r="M55" i="26"/>
  <c r="L55" i="26"/>
  <c r="K55" i="26"/>
  <c r="J55" i="26"/>
  <c r="I64" i="26"/>
  <c r="M64" i="26"/>
  <c r="L64" i="26"/>
  <c r="K64" i="26"/>
  <c r="J64" i="26"/>
  <c r="D76" i="26"/>
  <c r="I72" i="26"/>
  <c r="M72" i="26"/>
  <c r="L72" i="26"/>
  <c r="K72" i="26"/>
  <c r="J72" i="26"/>
  <c r="I81" i="26"/>
  <c r="M81" i="26"/>
  <c r="L81" i="26"/>
  <c r="K81" i="26"/>
  <c r="J81" i="26"/>
  <c r="E90" i="26"/>
  <c r="I89" i="26"/>
  <c r="M89" i="26"/>
  <c r="L89" i="26"/>
  <c r="K89" i="26"/>
  <c r="J89" i="26"/>
  <c r="F104" i="26"/>
  <c r="I98" i="26"/>
  <c r="M98" i="26"/>
  <c r="L98" i="26"/>
  <c r="K98" i="26"/>
  <c r="J98" i="26"/>
  <c r="I107" i="26"/>
  <c r="M107" i="26"/>
  <c r="L107" i="26"/>
  <c r="K107" i="26"/>
  <c r="J107" i="26"/>
  <c r="G118" i="26"/>
  <c r="I115" i="26"/>
  <c r="M115" i="26"/>
  <c r="L115" i="26"/>
  <c r="K115" i="26"/>
  <c r="J115" i="26"/>
  <c r="I124" i="26"/>
  <c r="H132" i="26"/>
  <c r="M124" i="26"/>
  <c r="L124" i="26"/>
  <c r="K124" i="26"/>
  <c r="J124" i="26"/>
  <c r="I141" i="26"/>
  <c r="M141" i="26"/>
  <c r="L141" i="26"/>
  <c r="K141" i="26"/>
  <c r="J141" i="26"/>
  <c r="I150" i="26"/>
  <c r="M150" i="26"/>
  <c r="L150" i="26"/>
  <c r="K150" i="26"/>
  <c r="J150" i="26"/>
  <c r="I158" i="26"/>
  <c r="M158" i="26"/>
  <c r="L158" i="26"/>
  <c r="K158" i="26"/>
  <c r="J158" i="26"/>
  <c r="I9" i="27"/>
  <c r="M9" i="27"/>
  <c r="L9" i="27"/>
  <c r="K9" i="27"/>
  <c r="J9" i="27"/>
  <c r="G20" i="27"/>
  <c r="I17" i="27"/>
  <c r="M17" i="27"/>
  <c r="L17" i="27"/>
  <c r="K17" i="27"/>
  <c r="J17" i="27"/>
  <c r="I26" i="27"/>
  <c r="H34" i="27"/>
  <c r="M26" i="27"/>
  <c r="L26" i="27"/>
  <c r="K26" i="27"/>
  <c r="J26" i="27"/>
  <c r="I43" i="27"/>
  <c r="M43" i="27"/>
  <c r="L43" i="27"/>
  <c r="K43" i="27"/>
  <c r="J43" i="27"/>
  <c r="I52" i="27"/>
  <c r="M52" i="27"/>
  <c r="L52" i="27"/>
  <c r="K52" i="27"/>
  <c r="J52" i="27"/>
  <c r="J71" i="27"/>
  <c r="I71" i="27"/>
  <c r="M71" i="27"/>
  <c r="L71" i="27"/>
  <c r="K71" i="27"/>
  <c r="M89" i="27"/>
  <c r="L89" i="27"/>
  <c r="K89" i="27"/>
  <c r="J89" i="27"/>
  <c r="I89" i="27"/>
  <c r="F104" i="27"/>
  <c r="M158" i="27"/>
  <c r="L158" i="27"/>
  <c r="K158" i="27"/>
  <c r="J158" i="27"/>
  <c r="I158" i="27"/>
  <c r="J100" i="30"/>
  <c r="J10" i="25"/>
  <c r="H12" i="25"/>
  <c r="F14" i="25"/>
  <c r="O14" i="25"/>
  <c r="N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J102" i="25"/>
  <c r="H104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H118" i="26"/>
  <c r="M110" i="26"/>
  <c r="L110" i="26"/>
  <c r="K110" i="26"/>
  <c r="J110" i="26"/>
  <c r="I110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C160" i="26"/>
  <c r="M153" i="26"/>
  <c r="L153" i="26"/>
  <c r="K153" i="26"/>
  <c r="J153" i="26"/>
  <c r="I153" i="26"/>
  <c r="H20" i="27"/>
  <c r="M12" i="27"/>
  <c r="L12" i="27"/>
  <c r="K12" i="27"/>
  <c r="J12" i="27"/>
  <c r="I12" i="27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J55" i="27"/>
  <c r="I55" i="27"/>
  <c r="M58" i="27"/>
  <c r="L58" i="27"/>
  <c r="K58" i="27"/>
  <c r="J58" i="27"/>
  <c r="I58" i="27"/>
  <c r="M115" i="27"/>
  <c r="L115" i="27"/>
  <c r="K115" i="27"/>
  <c r="J115" i="27"/>
  <c r="I115" i="27"/>
  <c r="M67" i="27"/>
  <c r="K67" i="27"/>
  <c r="J67" i="27"/>
  <c r="I67" i="27"/>
  <c r="L67" i="27"/>
  <c r="E76" i="27"/>
  <c r="M75" i="27"/>
  <c r="L75" i="27"/>
  <c r="K75" i="27"/>
  <c r="J75" i="27"/>
  <c r="I75" i="27"/>
  <c r="F90" i="27"/>
  <c r="M84" i="27"/>
  <c r="L84" i="27"/>
  <c r="K84" i="27"/>
  <c r="J84" i="27"/>
  <c r="I84" i="27"/>
  <c r="M93" i="27"/>
  <c r="L93" i="27"/>
  <c r="K93" i="27"/>
  <c r="J93" i="27"/>
  <c r="I93" i="27"/>
  <c r="G104" i="27"/>
  <c r="M101" i="27"/>
  <c r="L101" i="27"/>
  <c r="K101" i="27"/>
  <c r="J101" i="27"/>
  <c r="I101" i="27"/>
  <c r="M110" i="27"/>
  <c r="L110" i="27"/>
  <c r="K110" i="27"/>
  <c r="J110" i="27"/>
  <c r="I110" i="27"/>
  <c r="H118" i="27"/>
  <c r="M127" i="27"/>
  <c r="L127" i="27"/>
  <c r="K127" i="27"/>
  <c r="J127" i="27"/>
  <c r="I127" i="27"/>
  <c r="M136" i="27"/>
  <c r="L136" i="27"/>
  <c r="K136" i="27"/>
  <c r="J136" i="27"/>
  <c r="I136" i="27"/>
  <c r="M144" i="27"/>
  <c r="L144" i="27"/>
  <c r="K144" i="27"/>
  <c r="J144" i="27"/>
  <c r="I144" i="27"/>
  <c r="C160" i="27"/>
  <c r="M153" i="27"/>
  <c r="L153" i="27"/>
  <c r="K153" i="27"/>
  <c r="J153" i="27"/>
  <c r="I153" i="27"/>
  <c r="J43" i="30"/>
  <c r="M61" i="27"/>
  <c r="L61" i="27"/>
  <c r="J61" i="27"/>
  <c r="I61" i="27"/>
  <c r="K61" i="27"/>
  <c r="F76" i="27"/>
  <c r="M70" i="27"/>
  <c r="L70" i="27"/>
  <c r="J70" i="27"/>
  <c r="I70" i="27"/>
  <c r="K70" i="27"/>
  <c r="M79" i="27"/>
  <c r="L79" i="27"/>
  <c r="K79" i="27"/>
  <c r="J79" i="27"/>
  <c r="I79" i="27"/>
  <c r="G90" i="27"/>
  <c r="M87" i="27"/>
  <c r="L87" i="27"/>
  <c r="K87" i="27"/>
  <c r="J87" i="27"/>
  <c r="I87" i="27"/>
  <c r="M96" i="27"/>
  <c r="L96" i="27"/>
  <c r="K96" i="27"/>
  <c r="J96" i="27"/>
  <c r="I96" i="27"/>
  <c r="H104" i="27"/>
  <c r="M113" i="27"/>
  <c r="L113" i="27"/>
  <c r="K113" i="27"/>
  <c r="J113" i="27"/>
  <c r="I113" i="27"/>
  <c r="M122" i="27"/>
  <c r="L122" i="27"/>
  <c r="K122" i="27"/>
  <c r="J122" i="27"/>
  <c r="I122" i="27"/>
  <c r="M130" i="27"/>
  <c r="L130" i="27"/>
  <c r="K130" i="27"/>
  <c r="J130" i="27"/>
  <c r="I130" i="27"/>
  <c r="C146" i="27"/>
  <c r="M139" i="27"/>
  <c r="L139" i="27"/>
  <c r="K139" i="27"/>
  <c r="J139" i="27"/>
  <c r="I139" i="27"/>
  <c r="M148" i="27"/>
  <c r="L148" i="27"/>
  <c r="K148" i="27"/>
  <c r="J148" i="27"/>
  <c r="I148" i="27"/>
  <c r="D160" i="27"/>
  <c r="M156" i="27"/>
  <c r="L156" i="27"/>
  <c r="K156" i="27"/>
  <c r="J156" i="27"/>
  <c r="I156" i="27"/>
  <c r="L65" i="27"/>
  <c r="K65" i="27"/>
  <c r="I65" i="27"/>
  <c r="M65" i="27"/>
  <c r="J65" i="27"/>
  <c r="G76" i="27"/>
  <c r="L73" i="27"/>
  <c r="K73" i="27"/>
  <c r="J73" i="27"/>
  <c r="I73" i="27"/>
  <c r="M73" i="27"/>
  <c r="L82" i="27"/>
  <c r="K82" i="27"/>
  <c r="J82" i="27"/>
  <c r="I82" i="27"/>
  <c r="H90" i="27"/>
  <c r="M82" i="27"/>
  <c r="L99" i="27"/>
  <c r="K99" i="27"/>
  <c r="J99" i="27"/>
  <c r="I99" i="27"/>
  <c r="M99" i="27"/>
  <c r="L108" i="27"/>
  <c r="K108" i="27"/>
  <c r="J108" i="27"/>
  <c r="I108" i="27"/>
  <c r="M108" i="27"/>
  <c r="L116" i="27"/>
  <c r="K116" i="27"/>
  <c r="J116" i="27"/>
  <c r="I116" i="27"/>
  <c r="M116" i="27"/>
  <c r="C132" i="27"/>
  <c r="L125" i="27"/>
  <c r="K125" i="27"/>
  <c r="J125" i="27"/>
  <c r="I125" i="27"/>
  <c r="M125" i="27"/>
  <c r="L134" i="27"/>
  <c r="K134" i="27"/>
  <c r="J134" i="27"/>
  <c r="I134" i="27"/>
  <c r="M134" i="27"/>
  <c r="D146" i="27"/>
  <c r="L142" i="27"/>
  <c r="K142" i="27"/>
  <c r="J142" i="27"/>
  <c r="I142" i="27"/>
  <c r="M142" i="27"/>
  <c r="L151" i="27"/>
  <c r="K151" i="27"/>
  <c r="J151" i="27"/>
  <c r="I151" i="27"/>
  <c r="M151" i="27"/>
  <c r="E160" i="27"/>
  <c r="L159" i="27"/>
  <c r="K159" i="27"/>
  <c r="J159" i="27"/>
  <c r="I159" i="27"/>
  <c r="M159" i="27"/>
  <c r="N77" i="30"/>
  <c r="J59" i="27"/>
  <c r="M59" i="27"/>
  <c r="I59" i="27"/>
  <c r="L59" i="27"/>
  <c r="K59" i="27"/>
  <c r="K68" i="27"/>
  <c r="J68" i="27"/>
  <c r="H76" i="27"/>
  <c r="M68" i="27"/>
  <c r="L68" i="27"/>
  <c r="I68" i="27"/>
  <c r="K85" i="27"/>
  <c r="J85" i="27"/>
  <c r="I85" i="27"/>
  <c r="M85" i="27"/>
  <c r="L85" i="27"/>
  <c r="K94" i="27"/>
  <c r="J94" i="27"/>
  <c r="I94" i="27"/>
  <c r="M94" i="27"/>
  <c r="L94" i="27"/>
  <c r="K102" i="27"/>
  <c r="J102" i="27"/>
  <c r="I102" i="27"/>
  <c r="M102" i="27"/>
  <c r="L102" i="27"/>
  <c r="C118" i="27"/>
  <c r="K111" i="27"/>
  <c r="J111" i="27"/>
  <c r="I111" i="27"/>
  <c r="M111" i="27"/>
  <c r="L111" i="27"/>
  <c r="K120" i="27"/>
  <c r="J120" i="27"/>
  <c r="I120" i="27"/>
  <c r="M120" i="27"/>
  <c r="L120" i="27"/>
  <c r="D132" i="27"/>
  <c r="K128" i="27"/>
  <c r="J128" i="27"/>
  <c r="I128" i="27"/>
  <c r="M128" i="27"/>
  <c r="L128" i="27"/>
  <c r="K137" i="27"/>
  <c r="J137" i="27"/>
  <c r="I137" i="27"/>
  <c r="M137" i="27"/>
  <c r="L137" i="27"/>
  <c r="E146" i="27"/>
  <c r="K145" i="27"/>
  <c r="J145" i="27"/>
  <c r="I145" i="27"/>
  <c r="M145" i="27"/>
  <c r="L145" i="27"/>
  <c r="F160" i="27"/>
  <c r="K154" i="27"/>
  <c r="J154" i="27"/>
  <c r="I154" i="27"/>
  <c r="M154" i="27"/>
  <c r="L154" i="27"/>
  <c r="J80" i="27"/>
  <c r="I80" i="27"/>
  <c r="M80" i="27"/>
  <c r="L80" i="27"/>
  <c r="K80" i="27"/>
  <c r="J88" i="27"/>
  <c r="I88" i="27"/>
  <c r="M88" i="27"/>
  <c r="L88" i="27"/>
  <c r="K88" i="27"/>
  <c r="C104" i="27"/>
  <c r="J97" i="27"/>
  <c r="I97" i="27"/>
  <c r="M97" i="27"/>
  <c r="L97" i="27"/>
  <c r="K97" i="27"/>
  <c r="J106" i="27"/>
  <c r="I106" i="27"/>
  <c r="M106" i="27"/>
  <c r="L106" i="27"/>
  <c r="K106" i="27"/>
  <c r="D118" i="27"/>
  <c r="J114" i="27"/>
  <c r="I114" i="27"/>
  <c r="M114" i="27"/>
  <c r="L114" i="27"/>
  <c r="K114" i="27"/>
  <c r="J123" i="27"/>
  <c r="I123" i="27"/>
  <c r="M123" i="27"/>
  <c r="L123" i="27"/>
  <c r="K123" i="27"/>
  <c r="E132" i="27"/>
  <c r="J131" i="27"/>
  <c r="I131" i="27"/>
  <c r="M131" i="27"/>
  <c r="L131" i="27"/>
  <c r="K131" i="27"/>
  <c r="F146" i="27"/>
  <c r="J140" i="27"/>
  <c r="I140" i="27"/>
  <c r="M140" i="27"/>
  <c r="L140" i="27"/>
  <c r="K140" i="27"/>
  <c r="J149" i="27"/>
  <c r="I149" i="27"/>
  <c r="M149" i="27"/>
  <c r="L149" i="27"/>
  <c r="K149" i="27"/>
  <c r="G160" i="27"/>
  <c r="J157" i="27"/>
  <c r="I157" i="27"/>
  <c r="M157" i="27"/>
  <c r="L157" i="27"/>
  <c r="K157" i="27"/>
  <c r="M8" i="28"/>
  <c r="M16" i="28"/>
  <c r="M25" i="28"/>
  <c r="M33" i="28"/>
  <c r="J122" i="30"/>
  <c r="I66" i="27"/>
  <c r="M66" i="27"/>
  <c r="L66" i="27"/>
  <c r="K66" i="27"/>
  <c r="J66" i="27"/>
  <c r="I74" i="27"/>
  <c r="M74" i="27"/>
  <c r="L74" i="27"/>
  <c r="K74" i="27"/>
  <c r="J74" i="27"/>
  <c r="C90" i="27"/>
  <c r="I83" i="27"/>
  <c r="M83" i="27"/>
  <c r="L83" i="27"/>
  <c r="K83" i="27"/>
  <c r="J83" i="27"/>
  <c r="I92" i="27"/>
  <c r="M92" i="27"/>
  <c r="L92" i="27"/>
  <c r="K92" i="27"/>
  <c r="J92" i="27"/>
  <c r="D104" i="27"/>
  <c r="I100" i="27"/>
  <c r="M100" i="27"/>
  <c r="L100" i="27"/>
  <c r="K100" i="27"/>
  <c r="J100" i="27"/>
  <c r="I109" i="27"/>
  <c r="M109" i="27"/>
  <c r="L109" i="27"/>
  <c r="K109" i="27"/>
  <c r="J109" i="27"/>
  <c r="E118" i="27"/>
  <c r="I117" i="27"/>
  <c r="M117" i="27"/>
  <c r="L117" i="27"/>
  <c r="K117" i="27"/>
  <c r="J117" i="27"/>
  <c r="F132" i="27"/>
  <c r="I126" i="27"/>
  <c r="M126" i="27"/>
  <c r="L126" i="27"/>
  <c r="K126" i="27"/>
  <c r="J126" i="27"/>
  <c r="I135" i="27"/>
  <c r="M135" i="27"/>
  <c r="L135" i="27"/>
  <c r="K135" i="27"/>
  <c r="J135" i="27"/>
  <c r="G146" i="27"/>
  <c r="I143" i="27"/>
  <c r="M143" i="27"/>
  <c r="L143" i="27"/>
  <c r="K143" i="27"/>
  <c r="J143" i="27"/>
  <c r="I152" i="27"/>
  <c r="H160" i="27"/>
  <c r="M152" i="27"/>
  <c r="L152" i="27"/>
  <c r="K152" i="27"/>
  <c r="J152" i="27"/>
  <c r="M60" i="27"/>
  <c r="L60" i="27"/>
  <c r="K60" i="27"/>
  <c r="J60" i="27"/>
  <c r="I60" i="27"/>
  <c r="C76" i="27"/>
  <c r="M69" i="27"/>
  <c r="L69" i="27"/>
  <c r="K69" i="27"/>
  <c r="J69" i="27"/>
  <c r="I69" i="27"/>
  <c r="M78" i="27"/>
  <c r="L78" i="27"/>
  <c r="K78" i="27"/>
  <c r="J78" i="27"/>
  <c r="I78" i="27"/>
  <c r="D90" i="27"/>
  <c r="M86" i="27"/>
  <c r="L86" i="27"/>
  <c r="K86" i="27"/>
  <c r="J86" i="27"/>
  <c r="I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J129" i="27"/>
  <c r="I129" i="27"/>
  <c r="H146" i="27"/>
  <c r="M138" i="27"/>
  <c r="L138" i="27"/>
  <c r="K138" i="27"/>
  <c r="J138" i="27"/>
  <c r="I138" i="27"/>
  <c r="M155" i="27"/>
  <c r="L155" i="27"/>
  <c r="K155" i="27"/>
  <c r="J155" i="27"/>
  <c r="I155" i="27"/>
  <c r="H10" i="30"/>
  <c r="L33" i="30"/>
  <c r="J10" i="30"/>
  <c r="F39" i="30"/>
  <c r="F9" i="30"/>
  <c r="H18" i="30"/>
  <c r="L106" i="30"/>
  <c r="J18" i="30"/>
  <c r="J35" i="30"/>
  <c r="H102" i="30"/>
  <c r="J16" i="30"/>
  <c r="F31" i="30"/>
  <c r="H174" i="30"/>
  <c r="F14" i="30"/>
  <c r="L16" i="30"/>
  <c r="O31" i="30"/>
  <c r="N31" i="30"/>
  <c r="L41" i="30"/>
  <c r="N58" i="30"/>
  <c r="L98" i="30"/>
  <c r="J108" i="30"/>
  <c r="L120" i="30"/>
  <c r="F12" i="30"/>
  <c r="L14" i="30"/>
  <c r="F20" i="30"/>
  <c r="H37" i="30"/>
  <c r="F104" i="30"/>
  <c r="F146" i="30"/>
  <c r="J164" i="30"/>
  <c r="F10" i="30"/>
  <c r="H12" i="30"/>
  <c r="O14" i="30"/>
  <c r="N14" i="30"/>
  <c r="J19" i="31"/>
  <c r="O9" i="30"/>
  <c r="N9" i="30"/>
  <c r="L11" i="30"/>
  <c r="J13" i="30"/>
  <c r="H15" i="30"/>
  <c r="F17" i="30"/>
  <c r="L19" i="30"/>
  <c r="J21" i="30"/>
  <c r="J32" i="30"/>
  <c r="H34" i="30"/>
  <c r="F36" i="30"/>
  <c r="O36" i="30"/>
  <c r="N36" i="30"/>
  <c r="L38" i="30"/>
  <c r="J40" i="30"/>
  <c r="H42" i="30"/>
  <c r="L84" i="30"/>
  <c r="J97" i="30"/>
  <c r="H99" i="30"/>
  <c r="F101" i="30"/>
  <c r="O101" i="30"/>
  <c r="N101" i="30"/>
  <c r="L103" i="30"/>
  <c r="J105" i="30"/>
  <c r="H107" i="30"/>
  <c r="F109" i="30"/>
  <c r="N124" i="30"/>
  <c r="H166" i="30"/>
  <c r="J194" i="30"/>
  <c r="H20" i="30"/>
  <c r="H31" i="30"/>
  <c r="F33" i="30"/>
  <c r="O33" i="30"/>
  <c r="N33" i="30"/>
  <c r="L35" i="30"/>
  <c r="J37" i="30"/>
  <c r="H39" i="30"/>
  <c r="F41" i="30"/>
  <c r="L43" i="30"/>
  <c r="L54" i="30"/>
  <c r="J56" i="30"/>
  <c r="L62" i="30"/>
  <c r="J64" i="30"/>
  <c r="N79" i="30"/>
  <c r="L81" i="30"/>
  <c r="F98" i="30"/>
  <c r="O98" i="30"/>
  <c r="N98" i="30"/>
  <c r="L100" i="30"/>
  <c r="J102" i="30"/>
  <c r="H104" i="30"/>
  <c r="F106" i="30"/>
  <c r="L108" i="30"/>
  <c r="F120" i="30"/>
  <c r="O120" i="30"/>
  <c r="N120" i="30"/>
  <c r="L122" i="30"/>
  <c r="L126" i="30"/>
  <c r="F168" i="30"/>
  <c r="J186" i="30"/>
  <c r="H210" i="30"/>
  <c r="H9" i="30"/>
  <c r="F11" i="30"/>
  <c r="O11" i="30"/>
  <c r="N11" i="30"/>
  <c r="L13" i="30"/>
  <c r="J15" i="30"/>
  <c r="H17" i="30"/>
  <c r="F19" i="30"/>
  <c r="L21" i="30"/>
  <c r="L32" i="30"/>
  <c r="J34" i="30"/>
  <c r="H36" i="30"/>
  <c r="F38" i="30"/>
  <c r="L40" i="30"/>
  <c r="J42" i="30"/>
  <c r="N57" i="30"/>
  <c r="L59" i="30"/>
  <c r="N76" i="30"/>
  <c r="L97" i="30"/>
  <c r="J99" i="30"/>
  <c r="H101" i="30"/>
  <c r="F103" i="30"/>
  <c r="O103" i="30"/>
  <c r="N103" i="30"/>
  <c r="L105" i="30"/>
  <c r="J107" i="30"/>
  <c r="H109" i="30"/>
  <c r="L119" i="30"/>
  <c r="J121" i="30"/>
  <c r="H123" i="30"/>
  <c r="O146" i="30"/>
  <c r="N146" i="30"/>
  <c r="H188" i="30"/>
  <c r="F190" i="30"/>
  <c r="L192" i="30"/>
  <c r="L10" i="30"/>
  <c r="J12" i="30"/>
  <c r="H14" i="30"/>
  <c r="F16" i="30"/>
  <c r="L18" i="30"/>
  <c r="J20" i="30"/>
  <c r="J31" i="30"/>
  <c r="H33" i="30"/>
  <c r="F35" i="30"/>
  <c r="O35" i="30"/>
  <c r="N35" i="30"/>
  <c r="L37" i="30"/>
  <c r="J39" i="30"/>
  <c r="H41" i="30"/>
  <c r="F43" i="30"/>
  <c r="H98" i="30"/>
  <c r="F100" i="30"/>
  <c r="O100" i="30"/>
  <c r="N100" i="30"/>
  <c r="L102" i="30"/>
  <c r="J104" i="30"/>
  <c r="H106" i="30"/>
  <c r="F108" i="30"/>
  <c r="L148" i="30"/>
  <c r="J208" i="30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L42" i="30"/>
  <c r="F97" i="30"/>
  <c r="O97" i="30"/>
  <c r="N97" i="30"/>
  <c r="L99" i="30"/>
  <c r="J101" i="30"/>
  <c r="H103" i="30"/>
  <c r="F105" i="30"/>
  <c r="L107" i="30"/>
  <c r="J109" i="30"/>
  <c r="J150" i="30"/>
  <c r="O168" i="30"/>
  <c r="N168" i="30"/>
  <c r="O190" i="30"/>
  <c r="N190" i="30"/>
  <c r="N10" i="30"/>
  <c r="O10" i="30"/>
  <c r="L12" i="30"/>
  <c r="J14" i="30"/>
  <c r="H16" i="30"/>
  <c r="F18" i="30"/>
  <c r="L20" i="30"/>
  <c r="L31" i="30"/>
  <c r="J33" i="30"/>
  <c r="H35" i="30"/>
  <c r="F37" i="30"/>
  <c r="N37" i="30"/>
  <c r="O37" i="30"/>
  <c r="L39" i="30"/>
  <c r="J41" i="30"/>
  <c r="H43" i="30"/>
  <c r="J98" i="30"/>
  <c r="H100" i="30"/>
  <c r="F102" i="30"/>
  <c r="N102" i="30"/>
  <c r="O102" i="30"/>
  <c r="L104" i="30"/>
  <c r="J106" i="30"/>
  <c r="H108" i="30"/>
  <c r="J142" i="30"/>
  <c r="H152" i="30"/>
  <c r="L170" i="30"/>
  <c r="J15" i="31"/>
  <c r="L9" i="30"/>
  <c r="J11" i="30"/>
  <c r="H13" i="30"/>
  <c r="F15" i="30"/>
  <c r="O15" i="30"/>
  <c r="N15" i="30"/>
  <c r="L17" i="30"/>
  <c r="J19" i="30"/>
  <c r="H21" i="30"/>
  <c r="H32" i="30"/>
  <c r="F34" i="30"/>
  <c r="O34" i="30"/>
  <c r="N34" i="30"/>
  <c r="L36" i="30"/>
  <c r="J38" i="30"/>
  <c r="H40" i="30"/>
  <c r="F42" i="30"/>
  <c r="H97" i="30"/>
  <c r="F99" i="30"/>
  <c r="O99" i="30"/>
  <c r="N99" i="30"/>
  <c r="L101" i="30"/>
  <c r="J103" i="30"/>
  <c r="H105" i="30"/>
  <c r="F107" i="30"/>
  <c r="L109" i="30"/>
  <c r="H144" i="30"/>
  <c r="J172" i="30"/>
  <c r="H196" i="30"/>
  <c r="L10" i="31"/>
  <c r="J17" i="31"/>
  <c r="H9" i="31"/>
  <c r="N10" i="31"/>
  <c r="O10" i="31"/>
  <c r="J12" i="31"/>
  <c r="L20" i="31"/>
  <c r="F11" i="31"/>
  <c r="L12" i="31"/>
  <c r="H14" i="31"/>
  <c r="J98" i="31"/>
  <c r="J14" i="31"/>
  <c r="F16" i="31"/>
  <c r="F21" i="31"/>
  <c r="F212" i="30"/>
  <c r="O212" i="30"/>
  <c r="N212" i="30"/>
  <c r="L214" i="30"/>
  <c r="J216" i="30"/>
  <c r="H218" i="30"/>
  <c r="J230" i="30"/>
  <c r="H232" i="30"/>
  <c r="F234" i="30"/>
  <c r="O234" i="30"/>
  <c r="H16" i="31"/>
  <c r="L18" i="31"/>
  <c r="J109" i="31"/>
  <c r="O11" i="31"/>
  <c r="N11" i="31"/>
  <c r="F10" i="31"/>
  <c r="L13" i="31"/>
  <c r="J41" i="31"/>
  <c r="J79" i="31"/>
  <c r="N55" i="33"/>
  <c r="H10" i="31"/>
  <c r="F12" i="31"/>
  <c r="O12" i="31"/>
  <c r="N12" i="31"/>
  <c r="L14" i="31"/>
  <c r="J16" i="31"/>
  <c r="F19" i="31"/>
  <c r="H21" i="31"/>
  <c r="F9" i="31"/>
  <c r="N9" i="31"/>
  <c r="O9" i="31"/>
  <c r="L11" i="31"/>
  <c r="J13" i="31"/>
  <c r="H15" i="31"/>
  <c r="H17" i="31"/>
  <c r="F18" i="31"/>
  <c r="J20" i="31"/>
  <c r="H62" i="31"/>
  <c r="H100" i="31"/>
  <c r="J10" i="31"/>
  <c r="H12" i="31"/>
  <c r="F14" i="31"/>
  <c r="O14" i="31"/>
  <c r="N14" i="31"/>
  <c r="L16" i="31"/>
  <c r="H19" i="31"/>
  <c r="H54" i="31"/>
  <c r="F64" i="31"/>
  <c r="F102" i="31"/>
  <c r="N54" i="33"/>
  <c r="F56" i="31"/>
  <c r="J87" i="31"/>
  <c r="J9" i="31"/>
  <c r="H11" i="31"/>
  <c r="F13" i="31"/>
  <c r="O13" i="31"/>
  <c r="N13" i="31"/>
  <c r="L15" i="31"/>
  <c r="L17" i="31"/>
  <c r="H43" i="31"/>
  <c r="H81" i="31"/>
  <c r="H35" i="31"/>
  <c r="F83" i="31"/>
  <c r="F105" i="31"/>
  <c r="L9" i="31"/>
  <c r="J11" i="31"/>
  <c r="H13" i="31"/>
  <c r="F15" i="31"/>
  <c r="O15" i="31"/>
  <c r="N15" i="31"/>
  <c r="F37" i="31"/>
  <c r="F75" i="31"/>
  <c r="H103" i="31"/>
  <c r="H108" i="31"/>
  <c r="H9" i="33"/>
  <c r="N11" i="33"/>
  <c r="L13" i="33"/>
  <c r="J15" i="33"/>
  <c r="H17" i="33"/>
  <c r="J31" i="33"/>
  <c r="N32" i="33"/>
  <c r="J33" i="33"/>
  <c r="N34" i="33"/>
  <c r="J35" i="33"/>
  <c r="O36" i="33"/>
  <c r="N36" i="33"/>
  <c r="J37" i="33"/>
  <c r="J39" i="33"/>
  <c r="N53" i="33"/>
  <c r="H8" i="35"/>
  <c r="O11" i="35"/>
  <c r="X13" i="35"/>
  <c r="H32" i="31"/>
  <c r="F34" i="31"/>
  <c r="L10" i="33"/>
  <c r="J12" i="33"/>
  <c r="L18" i="33"/>
  <c r="H18" i="31"/>
  <c r="F20" i="31"/>
  <c r="F17" i="31"/>
  <c r="L19" i="31"/>
  <c r="J21" i="31"/>
  <c r="J18" i="31"/>
  <c r="H20" i="31"/>
  <c r="AY9" i="35"/>
  <c r="AX9" i="35"/>
  <c r="L21" i="31"/>
  <c r="AY12" i="35"/>
  <c r="AX12" i="35"/>
  <c r="P9" i="37"/>
  <c r="O9" i="37"/>
  <c r="T9" i="37"/>
  <c r="S9" i="37"/>
  <c r="N11" i="37"/>
  <c r="R9" i="37"/>
  <c r="Q9" i="37"/>
  <c r="H33" i="35"/>
  <c r="H30" i="35"/>
  <c r="J6" i="38"/>
  <c r="Q6" i="37"/>
  <c r="P6" i="37"/>
  <c r="O6" i="37"/>
  <c r="R6" i="37"/>
  <c r="T7" i="37"/>
  <c r="Q7" i="37"/>
  <c r="P7" i="37"/>
  <c r="O7" i="37"/>
  <c r="S7" i="37"/>
  <c r="R7" i="37"/>
  <c r="T6" i="38"/>
  <c r="S6" i="38"/>
  <c r="R6" i="38"/>
  <c r="Q6" i="38"/>
  <c r="P6" i="38"/>
  <c r="J10" i="38"/>
  <c r="I10" i="38"/>
  <c r="H10" i="38"/>
  <c r="I137" i="38"/>
  <c r="H137" i="38"/>
  <c r="G137" i="38"/>
  <c r="L9" i="39"/>
  <c r="D129" i="37"/>
  <c r="N7" i="38"/>
  <c r="T10" i="38"/>
  <c r="AA20" i="38" s="1"/>
  <c r="S10" i="38"/>
  <c r="R10" i="38"/>
  <c r="Q10" i="38"/>
  <c r="P10" i="38"/>
  <c r="Q9" i="39"/>
  <c r="P9" i="39"/>
  <c r="Y31" i="35"/>
  <c r="I125" i="37"/>
  <c r="H125" i="37"/>
  <c r="G125" i="37"/>
  <c r="H124" i="37"/>
  <c r="G124" i="37"/>
  <c r="H31" i="35"/>
  <c r="I7" i="37"/>
  <c r="H7" i="37"/>
  <c r="G7" i="37"/>
  <c r="H9" i="37"/>
  <c r="G9" i="37"/>
  <c r="I9" i="37"/>
  <c r="F11" i="37"/>
  <c r="I126" i="37"/>
  <c r="H126" i="37"/>
  <c r="G126" i="37"/>
  <c r="T9" i="38"/>
  <c r="N8" i="38"/>
  <c r="L8" i="38"/>
  <c r="K6" i="37"/>
  <c r="L6" i="37"/>
  <c r="L7" i="37"/>
  <c r="K7" i="37"/>
  <c r="M7" i="37"/>
  <c r="N12" i="38"/>
  <c r="M12" i="38"/>
  <c r="L12" i="38"/>
  <c r="M9" i="37"/>
  <c r="L9" i="37"/>
  <c r="K9" i="37"/>
  <c r="J11" i="37"/>
  <c r="J9" i="38"/>
  <c r="C11" i="37"/>
  <c r="H138" i="38"/>
  <c r="G138" i="38"/>
  <c r="I138" i="38"/>
  <c r="G6" i="37"/>
  <c r="H6" i="37"/>
  <c r="G8" i="37"/>
  <c r="I8" i="37"/>
  <c r="H8" i="37"/>
  <c r="R8" i="37"/>
  <c r="Q8" i="37"/>
  <c r="O8" i="37"/>
  <c r="T8" i="37"/>
  <c r="S8" i="37"/>
  <c r="P8" i="37"/>
  <c r="D11" i="37"/>
  <c r="M10" i="37"/>
  <c r="K10" i="37"/>
  <c r="L10" i="37"/>
  <c r="I128" i="37"/>
  <c r="J11" i="38"/>
  <c r="I11" i="38"/>
  <c r="H11" i="38"/>
  <c r="T11" i="38"/>
  <c r="S11" i="38"/>
  <c r="R11" i="38"/>
  <c r="Q11" i="38"/>
  <c r="P11" i="38"/>
  <c r="F7" i="39"/>
  <c r="H135" i="40"/>
  <c r="G135" i="40"/>
  <c r="F13" i="41"/>
  <c r="E11" i="37"/>
  <c r="O135" i="38"/>
  <c r="N135" i="38"/>
  <c r="M135" i="38"/>
  <c r="L135" i="38"/>
  <c r="M137" i="38"/>
  <c r="L137" i="38"/>
  <c r="O137" i="38"/>
  <c r="N137" i="38"/>
  <c r="O138" i="38"/>
  <c r="L138" i="38"/>
  <c r="N138" i="38"/>
  <c r="M138" i="38"/>
  <c r="F6" i="39"/>
  <c r="F7" i="40"/>
  <c r="N6" i="38"/>
  <c r="M6" i="38"/>
  <c r="L6" i="38"/>
  <c r="J8" i="38"/>
  <c r="M8" i="38"/>
  <c r="R8" i="38"/>
  <c r="Q8" i="38"/>
  <c r="P8" i="38"/>
  <c r="T8" i="38"/>
  <c r="S8" i="38"/>
  <c r="N10" i="38"/>
  <c r="M10" i="38"/>
  <c r="L10" i="38"/>
  <c r="J12" i="38"/>
  <c r="I12" i="38"/>
  <c r="H12" i="38"/>
  <c r="Q12" i="38"/>
  <c r="S12" i="38"/>
  <c r="R12" i="38"/>
  <c r="P12" i="38"/>
  <c r="T12" i="38"/>
  <c r="O136" i="39"/>
  <c r="N136" i="39"/>
  <c r="M136" i="39"/>
  <c r="L136" i="39"/>
  <c r="K136" i="39"/>
  <c r="I10" i="40"/>
  <c r="H10" i="40"/>
  <c r="J11" i="41"/>
  <c r="G127" i="37"/>
  <c r="F129" i="37"/>
  <c r="I127" i="37"/>
  <c r="H127" i="37"/>
  <c r="I7" i="39"/>
  <c r="H7" i="39"/>
  <c r="F8" i="39"/>
  <c r="I11" i="39"/>
  <c r="H11" i="39"/>
  <c r="M11" i="41"/>
  <c r="L11" i="41"/>
  <c r="M8" i="37"/>
  <c r="L8" i="37"/>
  <c r="K8" i="37"/>
  <c r="I10" i="37"/>
  <c r="H10" i="37"/>
  <c r="G10" i="37"/>
  <c r="S10" i="37"/>
  <c r="R10" i="37"/>
  <c r="Q10" i="37"/>
  <c r="O10" i="37"/>
  <c r="T10" i="37"/>
  <c r="P10" i="37"/>
  <c r="L11" i="38"/>
  <c r="N11" i="38"/>
  <c r="M11" i="38"/>
  <c r="S11" i="39"/>
  <c r="R11" i="39"/>
  <c r="Q11" i="39"/>
  <c r="P11" i="39"/>
  <c r="H137" i="41"/>
  <c r="G137" i="41"/>
  <c r="H134" i="38"/>
  <c r="I134" i="38"/>
  <c r="G134" i="38"/>
  <c r="M9" i="39"/>
  <c r="F10" i="39"/>
  <c r="F12" i="39"/>
  <c r="K134" i="39"/>
  <c r="O134" i="39"/>
  <c r="N134" i="39"/>
  <c r="O134" i="40"/>
  <c r="N134" i="40"/>
  <c r="K134" i="40"/>
  <c r="O138" i="40"/>
  <c r="N138" i="40"/>
  <c r="M138" i="40"/>
  <c r="L138" i="40"/>
  <c r="K138" i="40"/>
  <c r="J6" i="41"/>
  <c r="I6" i="41"/>
  <c r="H6" i="41"/>
  <c r="G143" i="41"/>
  <c r="H143" i="41"/>
  <c r="H137" i="39"/>
  <c r="G137" i="39"/>
  <c r="F8" i="40"/>
  <c r="I11" i="40"/>
  <c r="H11" i="40"/>
  <c r="S11" i="40"/>
  <c r="R11" i="40"/>
  <c r="Q11" i="40"/>
  <c r="P11" i="40"/>
  <c r="F12" i="40"/>
  <c r="O136" i="40"/>
  <c r="N136" i="40"/>
  <c r="M136" i="40"/>
  <c r="L136" i="40"/>
  <c r="K136" i="40"/>
  <c r="I143" i="43"/>
  <c r="I12" i="39"/>
  <c r="H12" i="39"/>
  <c r="S12" i="39"/>
  <c r="R12" i="39"/>
  <c r="Q12" i="39"/>
  <c r="P12" i="39"/>
  <c r="O138" i="39"/>
  <c r="N138" i="39"/>
  <c r="M138" i="39"/>
  <c r="L138" i="39"/>
  <c r="K138" i="39"/>
  <c r="F9" i="42"/>
  <c r="H137" i="42"/>
  <c r="G137" i="42"/>
  <c r="I136" i="38"/>
  <c r="H136" i="38"/>
  <c r="G136" i="38"/>
  <c r="N135" i="39"/>
  <c r="M135" i="39"/>
  <c r="L135" i="39"/>
  <c r="K135" i="39"/>
  <c r="O135" i="39"/>
  <c r="I12" i="40"/>
  <c r="H12" i="40"/>
  <c r="S12" i="40"/>
  <c r="R12" i="40"/>
  <c r="Q12" i="40"/>
  <c r="P12" i="40"/>
  <c r="F7" i="41"/>
  <c r="O139" i="41"/>
  <c r="N139" i="41"/>
  <c r="I7" i="42"/>
  <c r="H7" i="42"/>
  <c r="J7" i="42"/>
  <c r="M11" i="39"/>
  <c r="L11" i="39"/>
  <c r="H136" i="39"/>
  <c r="G136" i="39"/>
  <c r="M135" i="40"/>
  <c r="L135" i="40"/>
  <c r="K135" i="40"/>
  <c r="O135" i="40"/>
  <c r="N135" i="40"/>
  <c r="F10" i="42"/>
  <c r="I144" i="43"/>
  <c r="D18" i="44"/>
  <c r="L137" i="39"/>
  <c r="K137" i="39"/>
  <c r="O137" i="39"/>
  <c r="N137" i="39"/>
  <c r="M137" i="39"/>
  <c r="F6" i="40"/>
  <c r="F10" i="40"/>
  <c r="M11" i="40"/>
  <c r="L11" i="40"/>
  <c r="H136" i="40"/>
  <c r="G136" i="40"/>
  <c r="N137" i="40"/>
  <c r="L137" i="40"/>
  <c r="K137" i="40"/>
  <c r="O137" i="40"/>
  <c r="M137" i="40"/>
  <c r="H138" i="40"/>
  <c r="G138" i="40"/>
  <c r="F8" i="41"/>
  <c r="F14" i="41"/>
  <c r="O136" i="41"/>
  <c r="N136" i="41"/>
  <c r="G135" i="38"/>
  <c r="I135" i="38"/>
  <c r="H135" i="38"/>
  <c r="F11" i="39"/>
  <c r="L12" i="39"/>
  <c r="M12" i="39"/>
  <c r="G138" i="39"/>
  <c r="H138" i="39"/>
  <c r="F6" i="41"/>
  <c r="D19" i="45"/>
  <c r="N136" i="38"/>
  <c r="O136" i="38"/>
  <c r="M136" i="38"/>
  <c r="L136" i="38"/>
  <c r="H135" i="39"/>
  <c r="G135" i="39"/>
  <c r="F11" i="40"/>
  <c r="M12" i="40"/>
  <c r="L12" i="40"/>
  <c r="F10" i="41"/>
  <c r="O142" i="41"/>
  <c r="N142" i="41"/>
  <c r="O144" i="41"/>
  <c r="N144" i="41"/>
  <c r="M8" i="42"/>
  <c r="N8" i="42"/>
  <c r="L8" i="42"/>
  <c r="J12" i="42"/>
  <c r="H12" i="42"/>
  <c r="I12" i="42"/>
  <c r="I14" i="42"/>
  <c r="H14" i="42"/>
  <c r="J14" i="42"/>
  <c r="O142" i="42"/>
  <c r="N142" i="42"/>
  <c r="D16" i="43"/>
  <c r="F8" i="43"/>
  <c r="J14" i="43"/>
  <c r="H14" i="43"/>
  <c r="I14" i="43"/>
  <c r="D19" i="44"/>
  <c r="S9" i="42"/>
  <c r="R9" i="42"/>
  <c r="T9" i="42"/>
  <c r="Q9" i="42"/>
  <c r="P9" i="42"/>
  <c r="S13" i="42"/>
  <c r="T13" i="42"/>
  <c r="Q13" i="42"/>
  <c r="R13" i="42"/>
  <c r="P13" i="42"/>
  <c r="O139" i="42"/>
  <c r="N139" i="42"/>
  <c r="J6" i="43"/>
  <c r="I6" i="43"/>
  <c r="H6" i="43"/>
  <c r="G16" i="43"/>
  <c r="I8" i="43"/>
  <c r="J8" i="43"/>
  <c r="H8" i="43"/>
  <c r="D8" i="46"/>
  <c r="C16" i="42"/>
  <c r="K16" i="42"/>
  <c r="N6" i="42"/>
  <c r="M6" i="42"/>
  <c r="L6" i="42"/>
  <c r="N7" i="42"/>
  <c r="M7" i="42"/>
  <c r="L7" i="42"/>
  <c r="N10" i="42"/>
  <c r="M10" i="42"/>
  <c r="L10" i="42"/>
  <c r="M12" i="42"/>
  <c r="N12" i="42"/>
  <c r="L12" i="42"/>
  <c r="F13" i="42"/>
  <c r="F15" i="42"/>
  <c r="C146" i="42"/>
  <c r="T10" i="43"/>
  <c r="S10" i="43"/>
  <c r="R10" i="43"/>
  <c r="P10" i="43"/>
  <c r="Q10" i="43"/>
  <c r="Q12" i="43"/>
  <c r="T12" i="43"/>
  <c r="S12" i="43"/>
  <c r="P12" i="43"/>
  <c r="R12" i="43"/>
  <c r="D9" i="46"/>
  <c r="D16" i="42"/>
  <c r="R8" i="42"/>
  <c r="S8" i="42"/>
  <c r="Q8" i="42"/>
  <c r="P8" i="42"/>
  <c r="T8" i="42"/>
  <c r="I9" i="42"/>
  <c r="J9" i="42"/>
  <c r="H9" i="42"/>
  <c r="F11" i="42"/>
  <c r="I136" i="43"/>
  <c r="D9" i="44"/>
  <c r="D10" i="45"/>
  <c r="E16" i="42"/>
  <c r="F16" i="42" s="1"/>
  <c r="F6" i="42"/>
  <c r="J13" i="42"/>
  <c r="H13" i="42"/>
  <c r="I13" i="42"/>
  <c r="N143" i="42"/>
  <c r="O143" i="42"/>
  <c r="F7" i="43"/>
  <c r="F9" i="43"/>
  <c r="J15" i="43"/>
  <c r="H15" i="43"/>
  <c r="I15" i="43"/>
  <c r="I145" i="43"/>
  <c r="D10" i="44"/>
  <c r="D13" i="45"/>
  <c r="H137" i="40"/>
  <c r="G137" i="40"/>
  <c r="F7" i="42"/>
  <c r="I8" i="42"/>
  <c r="H8" i="42"/>
  <c r="J8" i="42"/>
  <c r="S12" i="42"/>
  <c r="Q12" i="42"/>
  <c r="P12" i="42"/>
  <c r="T12" i="42"/>
  <c r="R12" i="42"/>
  <c r="Q14" i="42"/>
  <c r="T14" i="42"/>
  <c r="R14" i="42"/>
  <c r="P14" i="42"/>
  <c r="S14" i="42"/>
  <c r="N136" i="42"/>
  <c r="O136" i="42"/>
  <c r="J7" i="43"/>
  <c r="I7" i="43"/>
  <c r="H7" i="43"/>
  <c r="D17" i="46"/>
  <c r="I6" i="42"/>
  <c r="H6" i="42"/>
  <c r="G16" i="42"/>
  <c r="J6" i="42"/>
  <c r="S6" i="42"/>
  <c r="O16" i="42"/>
  <c r="T6" i="42"/>
  <c r="Q6" i="42"/>
  <c r="R6" i="42"/>
  <c r="P6" i="42"/>
  <c r="Q10" i="42"/>
  <c r="S10" i="42"/>
  <c r="P10" i="42"/>
  <c r="T10" i="42"/>
  <c r="R10" i="42"/>
  <c r="N11" i="42"/>
  <c r="M11" i="42"/>
  <c r="L11" i="42"/>
  <c r="F14" i="42"/>
  <c r="N144" i="42"/>
  <c r="O144" i="42"/>
  <c r="S11" i="43"/>
  <c r="T11" i="43"/>
  <c r="R11" i="43"/>
  <c r="P11" i="43"/>
  <c r="Q11" i="43"/>
  <c r="D18" i="45"/>
  <c r="D18" i="46"/>
  <c r="I10" i="42"/>
  <c r="J10" i="42"/>
  <c r="H10" i="42"/>
  <c r="M137" i="42"/>
  <c r="L137" i="42"/>
  <c r="N137" i="42"/>
  <c r="O137" i="42"/>
  <c r="O16" i="43"/>
  <c r="T6" i="43"/>
  <c r="S6" i="43"/>
  <c r="R6" i="43"/>
  <c r="Q6" i="43"/>
  <c r="P6" i="43"/>
  <c r="S7" i="43"/>
  <c r="T7" i="43"/>
  <c r="R7" i="43"/>
  <c r="Q7" i="43"/>
  <c r="P7" i="43"/>
  <c r="Q8" i="43"/>
  <c r="T8" i="43"/>
  <c r="S8" i="43"/>
  <c r="R8" i="43"/>
  <c r="P8" i="43"/>
  <c r="J10" i="43"/>
  <c r="I10" i="43"/>
  <c r="H10" i="43"/>
  <c r="J11" i="43"/>
  <c r="I11" i="43"/>
  <c r="H11" i="43"/>
  <c r="I12" i="43"/>
  <c r="J12" i="43"/>
  <c r="H12" i="43"/>
  <c r="D14" i="44"/>
  <c r="D9" i="45"/>
  <c r="D14" i="45"/>
  <c r="D13" i="46"/>
  <c r="N14" i="42"/>
  <c r="M14" i="42"/>
  <c r="L14" i="42"/>
  <c r="L15" i="42"/>
  <c r="N15" i="42"/>
  <c r="M15" i="42"/>
  <c r="D15" i="44"/>
  <c r="D20" i="44"/>
  <c r="D15" i="45"/>
  <c r="D14" i="46"/>
  <c r="O145" i="42"/>
  <c r="N145" i="42"/>
  <c r="N12" i="43"/>
  <c r="M12" i="43"/>
  <c r="L12" i="43"/>
  <c r="N13" i="43"/>
  <c r="M13" i="43"/>
  <c r="L13" i="43"/>
  <c r="M14" i="43"/>
  <c r="N14" i="43"/>
  <c r="L14" i="43"/>
  <c r="D11" i="44"/>
  <c r="D16" i="44"/>
  <c r="D11" i="45"/>
  <c r="D20" i="45"/>
  <c r="D10" i="46"/>
  <c r="D19" i="46"/>
  <c r="O138" i="42"/>
  <c r="N138" i="42"/>
  <c r="M8" i="43"/>
  <c r="L8" i="43"/>
  <c r="N8" i="43"/>
  <c r="M9" i="43"/>
  <c r="L9" i="43"/>
  <c r="N9" i="43"/>
  <c r="M10" i="43"/>
  <c r="N10" i="43"/>
  <c r="L10" i="43"/>
  <c r="D12" i="44"/>
  <c r="D16" i="45"/>
  <c r="D15" i="46"/>
  <c r="D20" i="46"/>
  <c r="M6" i="43"/>
  <c r="L6" i="43"/>
  <c r="K16" i="43"/>
  <c r="N6" i="43"/>
  <c r="F15" i="43"/>
  <c r="G142" i="43"/>
  <c r="I142" i="43"/>
  <c r="H142" i="43"/>
  <c r="D8" i="44"/>
  <c r="D17" i="44"/>
  <c r="D12" i="45"/>
  <c r="D11" i="46"/>
  <c r="D16" i="46"/>
  <c r="O141" i="42"/>
  <c r="N141" i="42"/>
  <c r="C16" i="43"/>
  <c r="F11" i="43"/>
  <c r="F12" i="43"/>
  <c r="F13" i="43"/>
  <c r="T14" i="43"/>
  <c r="S14" i="43"/>
  <c r="Q14" i="43"/>
  <c r="R14" i="43"/>
  <c r="P14" i="43"/>
  <c r="S15" i="43"/>
  <c r="T15" i="43"/>
  <c r="Q15" i="43"/>
  <c r="P15" i="43"/>
  <c r="R15" i="43"/>
  <c r="D13" i="44"/>
  <c r="D8" i="45"/>
  <c r="D17" i="45"/>
  <c r="D12" i="46"/>
  <c r="R7" i="42"/>
  <c r="P7" i="42"/>
  <c r="S7" i="42"/>
  <c r="T7" i="42"/>
  <c r="Q7" i="42"/>
  <c r="F8" i="42"/>
  <c r="L9" i="42"/>
  <c r="N9" i="42"/>
  <c r="M9" i="42"/>
  <c r="J11" i="42"/>
  <c r="H11" i="42"/>
  <c r="I11" i="42"/>
  <c r="S11" i="42"/>
  <c r="Q11" i="42"/>
  <c r="T11" i="42"/>
  <c r="R11" i="42"/>
  <c r="P11" i="42"/>
  <c r="F12" i="42"/>
  <c r="L13" i="42"/>
  <c r="N13" i="42"/>
  <c r="M13" i="42"/>
  <c r="I15" i="42"/>
  <c r="J15" i="42"/>
  <c r="H15" i="42"/>
  <c r="T15" i="42"/>
  <c r="R15" i="42"/>
  <c r="S15" i="42"/>
  <c r="Q15" i="42"/>
  <c r="P15" i="42"/>
  <c r="E16" i="43"/>
  <c r="F16" i="43" s="1"/>
  <c r="F6" i="43"/>
  <c r="M7" i="43"/>
  <c r="L7" i="43"/>
  <c r="N7" i="43"/>
  <c r="J9" i="43"/>
  <c r="I9" i="43"/>
  <c r="H9" i="43"/>
  <c r="T9" i="43"/>
  <c r="S9" i="43"/>
  <c r="R9" i="43"/>
  <c r="P9" i="43"/>
  <c r="Q9" i="43"/>
  <c r="F10" i="43"/>
  <c r="N11" i="43"/>
  <c r="M11" i="43"/>
  <c r="L11" i="43"/>
  <c r="J13" i="43"/>
  <c r="H13" i="43"/>
  <c r="I13" i="43"/>
  <c r="T13" i="43"/>
  <c r="S13" i="43"/>
  <c r="Q13" i="43"/>
  <c r="P13" i="43"/>
  <c r="R13" i="43"/>
  <c r="F14" i="43"/>
  <c r="N15" i="43"/>
  <c r="M15" i="43"/>
  <c r="L15" i="43"/>
  <c r="M6" i="6"/>
  <c r="L6" i="6"/>
  <c r="K6" i="6"/>
  <c r="J6" i="6"/>
  <c r="J52" i="8"/>
  <c r="H8" i="10"/>
  <c r="J30" i="10"/>
  <c r="L152" i="3"/>
  <c r="K152" i="3"/>
  <c r="J152" i="3"/>
  <c r="N152" i="3"/>
  <c r="T6" i="5"/>
  <c r="I6" i="6"/>
  <c r="O74" i="10"/>
  <c r="N74" i="10"/>
  <c r="M5" i="12"/>
  <c r="L5" i="12"/>
  <c r="K5" i="12"/>
  <c r="J5" i="12"/>
  <c r="I5" i="12"/>
  <c r="N5" i="12"/>
  <c r="K6" i="2"/>
  <c r="J6" i="2"/>
  <c r="L79" i="3"/>
  <c r="K79" i="3"/>
  <c r="J79" i="3"/>
  <c r="N79" i="3"/>
  <c r="J74" i="8"/>
  <c r="L31" i="2"/>
  <c r="M79" i="3"/>
  <c r="J6" i="5"/>
  <c r="U6" i="6"/>
  <c r="S6" i="6"/>
  <c r="F8" i="8"/>
  <c r="L74" i="8"/>
  <c r="M31" i="2"/>
  <c r="L6" i="3"/>
  <c r="K6" i="3"/>
  <c r="J6" i="3"/>
  <c r="N6" i="3"/>
  <c r="H52" i="8"/>
  <c r="M6" i="2"/>
  <c r="K6" i="5"/>
  <c r="S6" i="5"/>
  <c r="V6" i="6"/>
  <c r="O96" i="10"/>
  <c r="V5" i="12"/>
  <c r="J8" i="10"/>
  <c r="L30" i="10"/>
  <c r="N52" i="10"/>
  <c r="Z6" i="13"/>
  <c r="M6" i="13"/>
  <c r="L6" i="13"/>
  <c r="K6" i="13"/>
  <c r="J6" i="13"/>
  <c r="I6" i="13"/>
  <c r="W6" i="5"/>
  <c r="O52" i="8"/>
  <c r="O8" i="10"/>
  <c r="F74" i="10"/>
  <c r="H96" i="10"/>
  <c r="N8" i="8"/>
  <c r="F52" i="10"/>
  <c r="H74" i="10"/>
  <c r="J96" i="10"/>
  <c r="I6" i="5"/>
  <c r="T6" i="6"/>
  <c r="F74" i="8"/>
  <c r="F52" i="8"/>
  <c r="H74" i="8"/>
  <c r="F8" i="10"/>
  <c r="H30" i="10"/>
  <c r="J52" i="10"/>
  <c r="N96" i="10"/>
  <c r="U9" i="14"/>
  <c r="T9" i="14"/>
  <c r="W6" i="13"/>
  <c r="J9" i="14"/>
  <c r="I9" i="14"/>
  <c r="X6" i="13"/>
  <c r="K9" i="14"/>
  <c r="L7" i="15"/>
  <c r="K7" i="15"/>
  <c r="J7" i="15"/>
  <c r="Y6" i="13"/>
  <c r="I7" i="15"/>
  <c r="Y7" i="15"/>
  <c r="J7" i="16"/>
  <c r="L7" i="17"/>
  <c r="K7" i="17"/>
  <c r="J7" i="17"/>
  <c r="I7" i="17"/>
  <c r="V7" i="19"/>
  <c r="X7" i="19" s="1"/>
  <c r="K7" i="16"/>
  <c r="S6" i="18"/>
  <c r="Y7" i="16"/>
  <c r="J7" i="19"/>
  <c r="F7" i="19"/>
  <c r="H7" i="19" s="1"/>
  <c r="Z6" i="18"/>
  <c r="M7" i="19"/>
  <c r="P7" i="19"/>
  <c r="R7" i="19"/>
  <c r="N7" i="22"/>
  <c r="M7" i="22"/>
  <c r="L7" i="22"/>
  <c r="L8" i="24"/>
  <c r="J8" i="24"/>
  <c r="X7" i="22"/>
  <c r="D52" i="24"/>
  <c r="F74" i="24"/>
  <c r="H8" i="25"/>
  <c r="N8" i="25"/>
  <c r="F52" i="24"/>
  <c r="H74" i="24"/>
  <c r="L52" i="25"/>
  <c r="O96" i="25"/>
  <c r="N96" i="25"/>
  <c r="F30" i="24"/>
  <c r="H52" i="24"/>
  <c r="D30" i="25"/>
  <c r="O30" i="25"/>
  <c r="H8" i="24"/>
  <c r="M6" i="27"/>
  <c r="L6" i="27"/>
  <c r="K6" i="27"/>
  <c r="J6" i="27"/>
  <c r="I6" i="27"/>
  <c r="J8" i="25"/>
  <c r="H52" i="25"/>
  <c r="F52" i="25"/>
  <c r="N30" i="25"/>
  <c r="J6" i="26"/>
  <c r="K6" i="26"/>
  <c r="L6" i="26"/>
  <c r="I6" i="28"/>
  <c r="J6" i="28"/>
  <c r="M6" i="28"/>
  <c r="F8" i="30"/>
  <c r="J52" i="30"/>
  <c r="F30" i="33"/>
  <c r="H30" i="33"/>
  <c r="F184" i="30"/>
  <c r="O184" i="30"/>
  <c r="O140" i="30"/>
  <c r="L206" i="30"/>
  <c r="L228" i="30"/>
  <c r="L250" i="30"/>
  <c r="N30" i="30"/>
  <c r="O52" i="30"/>
  <c r="L162" i="30"/>
  <c r="O206" i="30"/>
  <c r="O162" i="30"/>
  <c r="F52" i="30"/>
  <c r="F140" i="30"/>
  <c r="L272" i="30"/>
  <c r="O8" i="31"/>
  <c r="N30" i="31"/>
  <c r="J8" i="31"/>
  <c r="O30" i="31"/>
  <c r="J30" i="31"/>
  <c r="O74" i="31"/>
  <c r="N74" i="31"/>
  <c r="L30" i="31"/>
  <c r="O52" i="31"/>
  <c r="D30" i="33"/>
  <c r="O30" i="33"/>
  <c r="D8" i="33"/>
  <c r="F52" i="33"/>
  <c r="F30" i="31"/>
  <c r="N8" i="33"/>
  <c r="O52" i="33"/>
  <c r="H30" i="31"/>
  <c r="N96" i="31"/>
  <c r="O8" i="33"/>
  <c r="J52" i="33"/>
  <c r="Y29" i="35"/>
  <c r="AO29" i="35"/>
  <c r="AN29" i="35"/>
  <c r="Y7" i="35"/>
  <c r="BB7" i="35"/>
  <c r="I29" i="35"/>
  <c r="AN7" i="35"/>
  <c r="N123" i="37"/>
  <c r="M123" i="37"/>
  <c r="L123" i="37"/>
  <c r="O123" i="37"/>
  <c r="K123" i="37"/>
  <c r="X7" i="35"/>
  <c r="AF7" i="35"/>
  <c r="AP7" i="35"/>
  <c r="AX7" i="35"/>
  <c r="O7" i="35"/>
  <c r="AQ7" i="35"/>
  <c r="AY7" i="35"/>
  <c r="I5" i="37"/>
  <c r="H5" i="37"/>
  <c r="G5" i="37"/>
  <c r="X29" i="35"/>
  <c r="M133" i="38"/>
  <c r="O133" i="38"/>
  <c r="N133" i="38"/>
  <c r="L133" i="38"/>
  <c r="K133" i="38"/>
  <c r="Q5" i="37"/>
  <c r="P5" i="37"/>
  <c r="O5" i="37"/>
  <c r="J5" i="38"/>
  <c r="R5" i="38"/>
  <c r="S5" i="39"/>
  <c r="S5" i="38"/>
  <c r="T5" i="39"/>
  <c r="L5" i="38"/>
  <c r="T5" i="38"/>
  <c r="J5" i="39"/>
  <c r="I5" i="39"/>
  <c r="F5" i="38"/>
  <c r="N5" i="39"/>
  <c r="M5" i="39"/>
  <c r="G133" i="38"/>
  <c r="L5" i="39"/>
  <c r="T5" i="41"/>
  <c r="S5" i="41"/>
  <c r="R5" i="41"/>
  <c r="Q5" i="41"/>
  <c r="P5" i="41"/>
  <c r="R5" i="39"/>
  <c r="Q5" i="39"/>
  <c r="S5" i="40"/>
  <c r="K133" i="39"/>
  <c r="L5" i="40"/>
  <c r="T5" i="40"/>
  <c r="F5" i="39"/>
  <c r="L133" i="39"/>
  <c r="M5" i="40"/>
  <c r="K133" i="40"/>
  <c r="H5" i="41"/>
  <c r="M133" i="39"/>
  <c r="F5" i="40"/>
  <c r="N5" i="40"/>
  <c r="L133" i="40"/>
  <c r="I5" i="41"/>
  <c r="M135" i="41"/>
  <c r="I135" i="41"/>
  <c r="N133" i="39"/>
  <c r="M133" i="40"/>
  <c r="J5" i="41"/>
  <c r="G133" i="39"/>
  <c r="O133" i="39"/>
  <c r="H5" i="40"/>
  <c r="P5" i="40"/>
  <c r="N133" i="40"/>
  <c r="M5" i="41"/>
  <c r="L5" i="41"/>
  <c r="H135" i="41"/>
  <c r="I5" i="40"/>
  <c r="Q5" i="40"/>
  <c r="O133" i="40"/>
  <c r="N5" i="41"/>
  <c r="O135" i="43"/>
  <c r="N135" i="43"/>
  <c r="M135" i="43"/>
  <c r="L135" i="43"/>
  <c r="K135" i="43"/>
  <c r="M5" i="42"/>
  <c r="L135" i="42"/>
  <c r="H135" i="42"/>
  <c r="L135" i="41"/>
  <c r="H5" i="42"/>
  <c r="P5" i="42"/>
  <c r="I135" i="42"/>
  <c r="I135" i="43"/>
  <c r="K135" i="42"/>
  <c r="Q5" i="43"/>
  <c r="R5" i="43"/>
  <c r="G135" i="43"/>
  <c r="H128" i="37" l="1"/>
  <c r="G128" i="37"/>
  <c r="E129" i="37"/>
  <c r="H9" i="35"/>
  <c r="AO30" i="35"/>
  <c r="AN30" i="35"/>
  <c r="F98" i="31"/>
  <c r="H98" i="31"/>
  <c r="J77" i="33"/>
  <c r="O103" i="33"/>
  <c r="N103" i="33"/>
  <c r="J31" i="31"/>
  <c r="L31" i="31"/>
  <c r="F258" i="30"/>
  <c r="N253" i="30"/>
  <c r="O253" i="30"/>
  <c r="O35" i="31"/>
  <c r="N35" i="31"/>
  <c r="F237" i="30"/>
  <c r="F149" i="30"/>
  <c r="F208" i="30"/>
  <c r="H208" i="30"/>
  <c r="L63" i="30"/>
  <c r="H79" i="30"/>
  <c r="F82" i="30"/>
  <c r="F77" i="30"/>
  <c r="O77" i="30"/>
  <c r="E146" i="28"/>
  <c r="L8" i="28"/>
  <c r="J8" i="28"/>
  <c r="K83" i="28"/>
  <c r="J83" i="28"/>
  <c r="I83" i="28"/>
  <c r="M83" i="28"/>
  <c r="L83" i="28"/>
  <c r="L106" i="25"/>
  <c r="L56" i="25"/>
  <c r="H63" i="24"/>
  <c r="J63" i="24"/>
  <c r="F41" i="24"/>
  <c r="H41" i="24"/>
  <c r="O210" i="24"/>
  <c r="N210" i="24"/>
  <c r="C146" i="43"/>
  <c r="L140" i="42"/>
  <c r="O140" i="42"/>
  <c r="N140" i="42"/>
  <c r="M140" i="42"/>
  <c r="J146" i="42"/>
  <c r="F9" i="41"/>
  <c r="E16" i="41"/>
  <c r="F16" i="41" s="1"/>
  <c r="N138" i="41"/>
  <c r="O138" i="41"/>
  <c r="N140" i="43"/>
  <c r="O140" i="43"/>
  <c r="M140" i="43"/>
  <c r="L140" i="43"/>
  <c r="T6" i="40"/>
  <c r="S6" i="40"/>
  <c r="R6" i="40"/>
  <c r="Q6" i="40"/>
  <c r="P6" i="40"/>
  <c r="T12" i="40"/>
  <c r="T11" i="40"/>
  <c r="T10" i="40"/>
  <c r="AA20" i="40" s="1"/>
  <c r="N12" i="41"/>
  <c r="M12" i="41"/>
  <c r="L12" i="41"/>
  <c r="F9" i="40"/>
  <c r="J10" i="41"/>
  <c r="H10" i="41"/>
  <c r="I10" i="41"/>
  <c r="I134" i="39"/>
  <c r="H134" i="39"/>
  <c r="G134" i="39"/>
  <c r="I136" i="39"/>
  <c r="M134" i="39"/>
  <c r="L134" i="39"/>
  <c r="I137" i="39"/>
  <c r="I138" i="39"/>
  <c r="I135" i="39"/>
  <c r="J7" i="40"/>
  <c r="I7" i="40"/>
  <c r="H7" i="40"/>
  <c r="S10" i="41"/>
  <c r="R10" i="41"/>
  <c r="P10" i="41"/>
  <c r="T10" i="41"/>
  <c r="Q10" i="41"/>
  <c r="F9" i="38"/>
  <c r="H9" i="38"/>
  <c r="I9" i="38"/>
  <c r="X33" i="35"/>
  <c r="Y33" i="35"/>
  <c r="H34" i="35"/>
  <c r="P17" i="35"/>
  <c r="O17" i="35"/>
  <c r="BB8" i="35"/>
  <c r="BA8" i="35"/>
  <c r="AZ8" i="35"/>
  <c r="AY8" i="35"/>
  <c r="AX8" i="35"/>
  <c r="BB13" i="35"/>
  <c r="BB9" i="35"/>
  <c r="BB12" i="35"/>
  <c r="H14" i="35"/>
  <c r="I14" i="35"/>
  <c r="AF15" i="35"/>
  <c r="AE15" i="35"/>
  <c r="AZ10" i="35"/>
  <c r="BA10" i="35"/>
  <c r="AY10" i="35"/>
  <c r="AX10" i="35"/>
  <c r="BB10" i="35"/>
  <c r="AR11" i="35"/>
  <c r="AQ11" i="35"/>
  <c r="AP11" i="35"/>
  <c r="AO11" i="35"/>
  <c r="AN11" i="35"/>
  <c r="AE8" i="35"/>
  <c r="X39" i="35"/>
  <c r="P10" i="35"/>
  <c r="L62" i="33"/>
  <c r="H18" i="33"/>
  <c r="J18" i="33"/>
  <c r="F86" i="31"/>
  <c r="F57" i="31"/>
  <c r="H57" i="31"/>
  <c r="AO37" i="35"/>
  <c r="AN37" i="35"/>
  <c r="Y37" i="35"/>
  <c r="J56" i="33"/>
  <c r="J34" i="33"/>
  <c r="L34" i="33"/>
  <c r="N15" i="33"/>
  <c r="O15" i="33"/>
  <c r="F87" i="31"/>
  <c r="H87" i="31"/>
  <c r="F54" i="31"/>
  <c r="AZ12" i="35"/>
  <c r="BA12" i="35"/>
  <c r="F18" i="33"/>
  <c r="L100" i="33"/>
  <c r="L81" i="33"/>
  <c r="L107" i="33"/>
  <c r="F82" i="31"/>
  <c r="H53" i="31"/>
  <c r="J104" i="33"/>
  <c r="H42" i="33"/>
  <c r="H34" i="33"/>
  <c r="L15" i="33"/>
  <c r="J79" i="33"/>
  <c r="J99" i="33"/>
  <c r="J82" i="33"/>
  <c r="F104" i="31"/>
  <c r="H75" i="31"/>
  <c r="J20" i="33"/>
  <c r="H107" i="33"/>
  <c r="H100" i="33"/>
  <c r="J100" i="33"/>
  <c r="F61" i="31"/>
  <c r="F101" i="33"/>
  <c r="F38" i="33"/>
  <c r="F80" i="33"/>
  <c r="F102" i="33"/>
  <c r="F83" i="33"/>
  <c r="O97" i="33"/>
  <c r="J63" i="31"/>
  <c r="AF8" i="35"/>
  <c r="J104" i="31"/>
  <c r="L55" i="31"/>
  <c r="L79" i="31"/>
  <c r="L84" i="31"/>
  <c r="L108" i="31"/>
  <c r="L105" i="31"/>
  <c r="J106" i="31"/>
  <c r="J43" i="31"/>
  <c r="J59" i="31"/>
  <c r="J64" i="31"/>
  <c r="L64" i="31"/>
  <c r="J80" i="31"/>
  <c r="L80" i="31"/>
  <c r="J60" i="31"/>
  <c r="O278" i="30"/>
  <c r="N278" i="30"/>
  <c r="H256" i="30"/>
  <c r="L216" i="30"/>
  <c r="J188" i="30"/>
  <c r="H168" i="30"/>
  <c r="L284" i="30"/>
  <c r="F253" i="30"/>
  <c r="H253" i="30"/>
  <c r="J235" i="30"/>
  <c r="L235" i="30"/>
  <c r="F209" i="30"/>
  <c r="H209" i="30"/>
  <c r="J191" i="30"/>
  <c r="L191" i="30"/>
  <c r="F165" i="30"/>
  <c r="H165" i="30"/>
  <c r="J147" i="30"/>
  <c r="L147" i="30"/>
  <c r="O54" i="31"/>
  <c r="N54" i="31"/>
  <c r="O31" i="31"/>
  <c r="N31" i="31"/>
  <c r="O103" i="31"/>
  <c r="N103" i="31"/>
  <c r="N275" i="30"/>
  <c r="O275" i="30"/>
  <c r="L281" i="30"/>
  <c r="N276" i="30"/>
  <c r="O276" i="30"/>
  <c r="F273" i="30"/>
  <c r="H278" i="30"/>
  <c r="L261" i="30"/>
  <c r="H235" i="30"/>
  <c r="L217" i="30"/>
  <c r="H191" i="30"/>
  <c r="L173" i="30"/>
  <c r="H147" i="30"/>
  <c r="L280" i="30"/>
  <c r="J258" i="30"/>
  <c r="L258" i="30"/>
  <c r="H238" i="30"/>
  <c r="J238" i="30"/>
  <c r="J261" i="30"/>
  <c r="L251" i="30"/>
  <c r="O235" i="30"/>
  <c r="N235" i="30"/>
  <c r="H219" i="30"/>
  <c r="L193" i="30"/>
  <c r="F169" i="30"/>
  <c r="J143" i="30"/>
  <c r="H275" i="30"/>
  <c r="F260" i="30"/>
  <c r="L232" i="30"/>
  <c r="N232" i="30"/>
  <c r="F216" i="30"/>
  <c r="H216" i="30"/>
  <c r="L188" i="30"/>
  <c r="N188" i="30"/>
  <c r="F172" i="30"/>
  <c r="H172" i="30"/>
  <c r="L144" i="30"/>
  <c r="N144" i="30"/>
  <c r="F123" i="30"/>
  <c r="O123" i="30"/>
  <c r="J87" i="30"/>
  <c r="L87" i="30"/>
  <c r="H62" i="30"/>
  <c r="J62" i="30"/>
  <c r="L121" i="30"/>
  <c r="J129" i="30"/>
  <c r="F131" i="30"/>
  <c r="H76" i="30"/>
  <c r="J55" i="30"/>
  <c r="H120" i="30"/>
  <c r="J120" i="30"/>
  <c r="J77" i="30"/>
  <c r="L77" i="30"/>
  <c r="L56" i="30"/>
  <c r="N56" i="30"/>
  <c r="H82" i="30"/>
  <c r="J53" i="30"/>
  <c r="J75" i="30"/>
  <c r="H80" i="30"/>
  <c r="E48" i="28"/>
  <c r="E90" i="28"/>
  <c r="M87" i="28"/>
  <c r="L87" i="28"/>
  <c r="K87" i="28"/>
  <c r="J87" i="28"/>
  <c r="I87" i="28"/>
  <c r="K8" i="28"/>
  <c r="I8" i="28"/>
  <c r="E34" i="28"/>
  <c r="D20" i="28"/>
  <c r="M122" i="28"/>
  <c r="L122" i="28"/>
  <c r="K122" i="28"/>
  <c r="J122" i="28"/>
  <c r="I122" i="28"/>
  <c r="L33" i="28"/>
  <c r="J33" i="28"/>
  <c r="M39" i="28"/>
  <c r="L39" i="28"/>
  <c r="K39" i="28"/>
  <c r="J39" i="28"/>
  <c r="I39" i="28"/>
  <c r="M116" i="28"/>
  <c r="L116" i="28"/>
  <c r="K116" i="28"/>
  <c r="J116" i="28"/>
  <c r="I116" i="28"/>
  <c r="M94" i="28"/>
  <c r="L94" i="28"/>
  <c r="K94" i="28"/>
  <c r="J94" i="28"/>
  <c r="I94" i="28"/>
  <c r="K45" i="28"/>
  <c r="J45" i="28"/>
  <c r="I45" i="28"/>
  <c r="M45" i="28"/>
  <c r="L45" i="28"/>
  <c r="L123" i="28"/>
  <c r="K123" i="28"/>
  <c r="J123" i="28"/>
  <c r="I123" i="28"/>
  <c r="M123" i="28"/>
  <c r="K92" i="28"/>
  <c r="J92" i="28"/>
  <c r="I92" i="28"/>
  <c r="M92" i="28"/>
  <c r="L92" i="28"/>
  <c r="K145" i="28"/>
  <c r="J145" i="28"/>
  <c r="I145" i="28"/>
  <c r="M145" i="28"/>
  <c r="L145" i="28"/>
  <c r="J103" i="28"/>
  <c r="I103" i="28"/>
  <c r="M103" i="28"/>
  <c r="L103" i="28"/>
  <c r="K103" i="28"/>
  <c r="M38" i="28"/>
  <c r="L38" i="28"/>
  <c r="K38" i="28"/>
  <c r="J38" i="28"/>
  <c r="I38" i="28"/>
  <c r="I107" i="28"/>
  <c r="M107" i="28"/>
  <c r="L107" i="28"/>
  <c r="K107" i="28"/>
  <c r="J107" i="28"/>
  <c r="M75" i="28"/>
  <c r="L75" i="28"/>
  <c r="K75" i="28"/>
  <c r="J75" i="28"/>
  <c r="I75" i="28"/>
  <c r="I148" i="28"/>
  <c r="K148" i="28"/>
  <c r="J148" i="28"/>
  <c r="M148" i="28"/>
  <c r="L148" i="28"/>
  <c r="G132" i="28"/>
  <c r="K139" i="28"/>
  <c r="I139" i="28"/>
  <c r="L81" i="25"/>
  <c r="O33" i="25"/>
  <c r="N33" i="25"/>
  <c r="F34" i="28"/>
  <c r="L41" i="25"/>
  <c r="O99" i="25"/>
  <c r="N99" i="25"/>
  <c r="L36" i="25"/>
  <c r="N36" i="25"/>
  <c r="L77" i="25"/>
  <c r="L61" i="25"/>
  <c r="L102" i="25"/>
  <c r="O54" i="25"/>
  <c r="N54" i="25"/>
  <c r="F232" i="24"/>
  <c r="O81" i="24"/>
  <c r="N81" i="24"/>
  <c r="L56" i="24"/>
  <c r="F125" i="24"/>
  <c r="H125" i="24"/>
  <c r="F38" i="24"/>
  <c r="H38" i="24"/>
  <c r="F238" i="24"/>
  <c r="F98" i="24"/>
  <c r="H98" i="24"/>
  <c r="O79" i="24"/>
  <c r="N79" i="24"/>
  <c r="F62" i="24"/>
  <c r="F33" i="24"/>
  <c r="H33" i="24"/>
  <c r="F75" i="25"/>
  <c r="F80" i="25"/>
  <c r="F104" i="25"/>
  <c r="F33" i="25"/>
  <c r="F65" i="25"/>
  <c r="F81" i="25"/>
  <c r="F148" i="24"/>
  <c r="F187" i="24"/>
  <c r="F99" i="24"/>
  <c r="H99" i="24"/>
  <c r="H78" i="24"/>
  <c r="J78" i="24"/>
  <c r="H59" i="24"/>
  <c r="J59" i="24"/>
  <c r="F34" i="24"/>
  <c r="H34" i="24"/>
  <c r="F124" i="24"/>
  <c r="L77" i="24"/>
  <c r="L58" i="24"/>
  <c r="F263" i="24"/>
  <c r="O209" i="24"/>
  <c r="N209" i="24"/>
  <c r="L149" i="24"/>
  <c r="L267" i="24"/>
  <c r="L120" i="24"/>
  <c r="J170" i="24"/>
  <c r="N140" i="41"/>
  <c r="O140" i="41"/>
  <c r="O16" i="41"/>
  <c r="S6" i="41"/>
  <c r="R6" i="41"/>
  <c r="P6" i="41"/>
  <c r="Q6" i="41"/>
  <c r="T6" i="41"/>
  <c r="BB17" i="35"/>
  <c r="AZ17" i="35"/>
  <c r="AY17" i="35"/>
  <c r="AX17" i="35"/>
  <c r="BA17" i="35"/>
  <c r="AR10" i="35"/>
  <c r="AP10" i="35"/>
  <c r="AO10" i="35"/>
  <c r="AN10" i="35"/>
  <c r="AQ10" i="35"/>
  <c r="AO38" i="35"/>
  <c r="AN38" i="35"/>
  <c r="H58" i="31"/>
  <c r="L98" i="33"/>
  <c r="J17" i="33"/>
  <c r="H37" i="31"/>
  <c r="L83" i="31"/>
  <c r="J101" i="31"/>
  <c r="L76" i="31"/>
  <c r="J35" i="31"/>
  <c r="J218" i="30"/>
  <c r="F263" i="30"/>
  <c r="F175" i="30"/>
  <c r="O55" i="31"/>
  <c r="N55" i="31"/>
  <c r="J175" i="30"/>
  <c r="L185" i="30"/>
  <c r="J146" i="30"/>
  <c r="L146" i="30"/>
  <c r="L127" i="30"/>
  <c r="I25" i="28"/>
  <c r="K25" i="28"/>
  <c r="L114" i="28"/>
  <c r="K114" i="28"/>
  <c r="J114" i="28"/>
  <c r="I114" i="28"/>
  <c r="M114" i="28"/>
  <c r="J153" i="28"/>
  <c r="I153" i="28"/>
  <c r="M153" i="28"/>
  <c r="L153" i="28"/>
  <c r="K153" i="28"/>
  <c r="F132" i="28"/>
  <c r="O58" i="25"/>
  <c r="N58" i="25"/>
  <c r="O78" i="25"/>
  <c r="N78" i="25"/>
  <c r="H82" i="24"/>
  <c r="J82" i="24"/>
  <c r="F85" i="25"/>
  <c r="H64" i="24"/>
  <c r="F42" i="24"/>
  <c r="H42" i="24"/>
  <c r="J144" i="24"/>
  <c r="I139" i="43"/>
  <c r="H139" i="43"/>
  <c r="G139" i="43"/>
  <c r="H143" i="43"/>
  <c r="G143" i="43"/>
  <c r="L142" i="43"/>
  <c r="O142" i="43"/>
  <c r="N142" i="43"/>
  <c r="M142" i="43"/>
  <c r="O137" i="41"/>
  <c r="N137" i="41"/>
  <c r="M137" i="41"/>
  <c r="L137" i="41"/>
  <c r="J146" i="41"/>
  <c r="I143" i="42"/>
  <c r="H143" i="42"/>
  <c r="G143" i="42"/>
  <c r="L143" i="42"/>
  <c r="M143" i="42"/>
  <c r="G139" i="42"/>
  <c r="I139" i="42"/>
  <c r="H139" i="42"/>
  <c r="M139" i="42"/>
  <c r="L139" i="42"/>
  <c r="E146" i="41"/>
  <c r="J146" i="43"/>
  <c r="L136" i="43"/>
  <c r="N136" i="43"/>
  <c r="O136" i="43"/>
  <c r="M136" i="43"/>
  <c r="J6" i="40"/>
  <c r="I6" i="40"/>
  <c r="H6" i="40"/>
  <c r="J11" i="40"/>
  <c r="J10" i="40"/>
  <c r="J12" i="40"/>
  <c r="M13" i="41"/>
  <c r="L13" i="41"/>
  <c r="N13" i="41"/>
  <c r="I140" i="41"/>
  <c r="H140" i="41"/>
  <c r="G140" i="41"/>
  <c r="L140" i="41"/>
  <c r="M140" i="41"/>
  <c r="I138" i="41"/>
  <c r="H138" i="41"/>
  <c r="G138" i="41"/>
  <c r="M138" i="41"/>
  <c r="L138" i="41"/>
  <c r="S8" i="40"/>
  <c r="R8" i="40"/>
  <c r="Q8" i="40"/>
  <c r="P8" i="40"/>
  <c r="T8" i="40"/>
  <c r="J14" i="41"/>
  <c r="I14" i="41"/>
  <c r="H14" i="41"/>
  <c r="Q7" i="41"/>
  <c r="P7" i="41"/>
  <c r="T7" i="41"/>
  <c r="S7" i="41"/>
  <c r="R7" i="41"/>
  <c r="S14" i="41"/>
  <c r="R14" i="41"/>
  <c r="Q14" i="41"/>
  <c r="P14" i="41"/>
  <c r="T14" i="41"/>
  <c r="F6" i="38"/>
  <c r="F11" i="38"/>
  <c r="F12" i="38"/>
  <c r="I6" i="38"/>
  <c r="H6" i="38"/>
  <c r="F7" i="38"/>
  <c r="F10" i="38"/>
  <c r="H8" i="39"/>
  <c r="I8" i="39"/>
  <c r="M8" i="39"/>
  <c r="J8" i="39"/>
  <c r="N9" i="38"/>
  <c r="L9" i="38"/>
  <c r="P9" i="38"/>
  <c r="M9" i="38"/>
  <c r="Q9" i="38"/>
  <c r="H36" i="35"/>
  <c r="Y38" i="35"/>
  <c r="X38" i="35"/>
  <c r="C129" i="37"/>
  <c r="P16" i="35"/>
  <c r="O16" i="35"/>
  <c r="H15" i="35"/>
  <c r="I15" i="35"/>
  <c r="BB16" i="35"/>
  <c r="AZ16" i="35"/>
  <c r="AY16" i="35"/>
  <c r="AX16" i="35"/>
  <c r="BA16" i="35"/>
  <c r="AE12" i="35"/>
  <c r="AF12" i="35"/>
  <c r="P11" i="35"/>
  <c r="O127" i="37"/>
  <c r="N127" i="37"/>
  <c r="M127" i="37"/>
  <c r="J129" i="37"/>
  <c r="L127" i="37"/>
  <c r="K127" i="37"/>
  <c r="AR12" i="35"/>
  <c r="AQ12" i="35"/>
  <c r="AP12" i="35"/>
  <c r="AO12" i="35"/>
  <c r="AN12" i="35"/>
  <c r="I8" i="35"/>
  <c r="I32" i="35"/>
  <c r="Y16" i="35"/>
  <c r="X16" i="35"/>
  <c r="Y12" i="35"/>
  <c r="X12" i="35"/>
  <c r="AF9" i="35"/>
  <c r="AE9" i="35"/>
  <c r="P18" i="35"/>
  <c r="F59" i="33"/>
  <c r="H59" i="33"/>
  <c r="J16" i="33"/>
  <c r="L16" i="33"/>
  <c r="F84" i="31"/>
  <c r="H84" i="31"/>
  <c r="H55" i="31"/>
  <c r="J55" i="31"/>
  <c r="AO33" i="35"/>
  <c r="AN33" i="35"/>
  <c r="AO31" i="35"/>
  <c r="AN31" i="35"/>
  <c r="F105" i="33"/>
  <c r="J55" i="33"/>
  <c r="L55" i="33"/>
  <c r="F39" i="33"/>
  <c r="H39" i="33"/>
  <c r="N33" i="33"/>
  <c r="O33" i="33"/>
  <c r="F15" i="33"/>
  <c r="H15" i="33"/>
  <c r="H85" i="31"/>
  <c r="F43" i="31"/>
  <c r="H83" i="33"/>
  <c r="H60" i="33"/>
  <c r="H16" i="33"/>
  <c r="L102" i="33"/>
  <c r="L83" i="33"/>
  <c r="F109" i="31"/>
  <c r="H109" i="31"/>
  <c r="H80" i="31"/>
  <c r="H42" i="31"/>
  <c r="O101" i="33"/>
  <c r="N101" i="33"/>
  <c r="L41" i="33"/>
  <c r="L33" i="33"/>
  <c r="O13" i="33"/>
  <c r="N13" i="33"/>
  <c r="J81" i="33"/>
  <c r="J101" i="33"/>
  <c r="J84" i="33"/>
  <c r="L84" i="33"/>
  <c r="H102" i="31"/>
  <c r="H64" i="31"/>
  <c r="F31" i="31"/>
  <c r="H85" i="33"/>
  <c r="F16" i="33"/>
  <c r="H76" i="33"/>
  <c r="H102" i="33"/>
  <c r="F99" i="31"/>
  <c r="H59" i="31"/>
  <c r="J98" i="33"/>
  <c r="F36" i="33"/>
  <c r="F82" i="33"/>
  <c r="F104" i="33"/>
  <c r="F85" i="33"/>
  <c r="O34" i="33"/>
  <c r="F14" i="33"/>
  <c r="O14" i="33"/>
  <c r="L53" i="31"/>
  <c r="L63" i="31"/>
  <c r="L87" i="31"/>
  <c r="L103" i="31"/>
  <c r="J38" i="31"/>
  <c r="J54" i="31"/>
  <c r="J78" i="31"/>
  <c r="J75" i="31"/>
  <c r="J99" i="31"/>
  <c r="L37" i="31"/>
  <c r="H276" i="30"/>
  <c r="F236" i="30"/>
  <c r="J196" i="30"/>
  <c r="L186" i="30"/>
  <c r="F148" i="30"/>
  <c r="F282" i="30"/>
  <c r="F261" i="30"/>
  <c r="H261" i="30"/>
  <c r="H251" i="30"/>
  <c r="J251" i="30"/>
  <c r="L233" i="30"/>
  <c r="N233" i="30"/>
  <c r="F217" i="30"/>
  <c r="H217" i="30"/>
  <c r="H207" i="30"/>
  <c r="J207" i="30"/>
  <c r="L189" i="30"/>
  <c r="N189" i="30"/>
  <c r="F173" i="30"/>
  <c r="H173" i="30"/>
  <c r="H163" i="30"/>
  <c r="J163" i="30"/>
  <c r="L145" i="30"/>
  <c r="N145" i="30"/>
  <c r="O32" i="31"/>
  <c r="N32" i="31"/>
  <c r="O34" i="31"/>
  <c r="N34" i="31"/>
  <c r="N98" i="31"/>
  <c r="O98" i="31"/>
  <c r="J273" i="30"/>
  <c r="J283" i="30"/>
  <c r="N273" i="30"/>
  <c r="O273" i="30"/>
  <c r="F280" i="30"/>
  <c r="O251" i="30"/>
  <c r="N251" i="30"/>
  <c r="O207" i="30"/>
  <c r="N207" i="30"/>
  <c r="O163" i="30"/>
  <c r="N163" i="30"/>
  <c r="F278" i="30"/>
  <c r="L256" i="30"/>
  <c r="N256" i="30"/>
  <c r="H280" i="30"/>
  <c r="L259" i="30"/>
  <c r="F235" i="30"/>
  <c r="J209" i="30"/>
  <c r="H167" i="30"/>
  <c r="J151" i="30"/>
  <c r="L141" i="30"/>
  <c r="H258" i="30"/>
  <c r="L240" i="30"/>
  <c r="F232" i="30"/>
  <c r="O232" i="30"/>
  <c r="H214" i="30"/>
  <c r="J214" i="30"/>
  <c r="L196" i="30"/>
  <c r="F188" i="30"/>
  <c r="O188" i="30"/>
  <c r="H170" i="30"/>
  <c r="J170" i="30"/>
  <c r="L152" i="30"/>
  <c r="O144" i="30"/>
  <c r="F144" i="30"/>
  <c r="O121" i="30"/>
  <c r="N121" i="30"/>
  <c r="F61" i="30"/>
  <c r="L85" i="30"/>
  <c r="J60" i="30"/>
  <c r="L60" i="30"/>
  <c r="L129" i="30"/>
  <c r="L131" i="30"/>
  <c r="L53" i="30"/>
  <c r="L75" i="30"/>
  <c r="N75" i="30"/>
  <c r="O54" i="30"/>
  <c r="N54" i="30"/>
  <c r="J80" i="30"/>
  <c r="F60" i="30"/>
  <c r="J78" i="30"/>
  <c r="L78" i="30"/>
  <c r="O79" i="30"/>
  <c r="O75" i="30"/>
  <c r="F85" i="30"/>
  <c r="M113" i="28"/>
  <c r="L113" i="28"/>
  <c r="K113" i="28"/>
  <c r="J113" i="28"/>
  <c r="I113" i="28"/>
  <c r="M31" i="28"/>
  <c r="L31" i="28"/>
  <c r="K31" i="28"/>
  <c r="J31" i="28"/>
  <c r="I31" i="28"/>
  <c r="I17" i="28"/>
  <c r="K17" i="28"/>
  <c r="L139" i="28"/>
  <c r="J139" i="28"/>
  <c r="I28" i="28"/>
  <c r="M28" i="28"/>
  <c r="L28" i="28"/>
  <c r="K28" i="28"/>
  <c r="J28" i="28"/>
  <c r="E20" i="28"/>
  <c r="D90" i="28"/>
  <c r="M130" i="28"/>
  <c r="L130" i="28"/>
  <c r="K130" i="28"/>
  <c r="J130" i="28"/>
  <c r="I130" i="28"/>
  <c r="C48" i="28"/>
  <c r="K22" i="28"/>
  <c r="J22" i="28"/>
  <c r="I22" i="28"/>
  <c r="M22" i="28"/>
  <c r="L22" i="28"/>
  <c r="L27" i="28"/>
  <c r="K27" i="28"/>
  <c r="J27" i="28"/>
  <c r="I27" i="28"/>
  <c r="M27" i="28"/>
  <c r="H34" i="28"/>
  <c r="G20" i="28"/>
  <c r="M32" i="28"/>
  <c r="L32" i="28"/>
  <c r="K32" i="28"/>
  <c r="J32" i="28"/>
  <c r="I32" i="28"/>
  <c r="M47" i="28"/>
  <c r="L47" i="28"/>
  <c r="K47" i="28"/>
  <c r="J47" i="28"/>
  <c r="I47" i="28"/>
  <c r="M125" i="28"/>
  <c r="L125" i="28"/>
  <c r="K125" i="28"/>
  <c r="J125" i="28"/>
  <c r="I125" i="28"/>
  <c r="M102" i="28"/>
  <c r="L102" i="28"/>
  <c r="K102" i="28"/>
  <c r="J102" i="28"/>
  <c r="I102" i="28"/>
  <c r="K54" i="28"/>
  <c r="J54" i="28"/>
  <c r="I54" i="28"/>
  <c r="H62" i="28"/>
  <c r="M54" i="28"/>
  <c r="L54" i="28"/>
  <c r="L131" i="28"/>
  <c r="K131" i="28"/>
  <c r="J131" i="28"/>
  <c r="I131" i="28"/>
  <c r="M131" i="28"/>
  <c r="K100" i="28"/>
  <c r="J100" i="28"/>
  <c r="I100" i="28"/>
  <c r="M100" i="28"/>
  <c r="L100" i="28"/>
  <c r="I43" i="28"/>
  <c r="M43" i="28"/>
  <c r="L43" i="28"/>
  <c r="K43" i="28"/>
  <c r="J43" i="28"/>
  <c r="J112" i="28"/>
  <c r="I112" i="28"/>
  <c r="M112" i="28"/>
  <c r="L112" i="28"/>
  <c r="K112" i="28"/>
  <c r="M46" i="28"/>
  <c r="L46" i="28"/>
  <c r="K46" i="28"/>
  <c r="J46" i="28"/>
  <c r="I46" i="28"/>
  <c r="I115" i="28"/>
  <c r="M115" i="28"/>
  <c r="L115" i="28"/>
  <c r="K115" i="28"/>
  <c r="J115" i="28"/>
  <c r="M84" i="28"/>
  <c r="L84" i="28"/>
  <c r="K84" i="28"/>
  <c r="J84" i="28"/>
  <c r="I84" i="28"/>
  <c r="K156" i="28"/>
  <c r="I156" i="28"/>
  <c r="M156" i="28"/>
  <c r="L156" i="28"/>
  <c r="J156" i="28"/>
  <c r="G48" i="28"/>
  <c r="G146" i="28"/>
  <c r="I70" i="28"/>
  <c r="K70" i="28"/>
  <c r="O79" i="25"/>
  <c r="N79" i="25"/>
  <c r="F48" i="28"/>
  <c r="F146" i="28"/>
  <c r="L103" i="25"/>
  <c r="N103" i="25"/>
  <c r="L98" i="25"/>
  <c r="L82" i="25"/>
  <c r="N34" i="25"/>
  <c r="O34" i="25"/>
  <c r="O75" i="25"/>
  <c r="N75" i="25"/>
  <c r="L107" i="25"/>
  <c r="O59" i="25"/>
  <c r="N59" i="25"/>
  <c r="O100" i="25"/>
  <c r="N100" i="25"/>
  <c r="L37" i="25"/>
  <c r="F210" i="24"/>
  <c r="F103" i="24"/>
  <c r="H103" i="24"/>
  <c r="J80" i="24"/>
  <c r="L80" i="24"/>
  <c r="J61" i="24"/>
  <c r="L61" i="24"/>
  <c r="F19" i="24"/>
  <c r="H19" i="24"/>
  <c r="F216" i="24"/>
  <c r="F79" i="24"/>
  <c r="H79" i="24"/>
  <c r="F60" i="24"/>
  <c r="F14" i="24"/>
  <c r="H14" i="24"/>
  <c r="H80" i="24"/>
  <c r="F83" i="25"/>
  <c r="F99" i="25"/>
  <c r="F41" i="25"/>
  <c r="F76" i="25"/>
  <c r="O76" i="25"/>
  <c r="F100" i="25"/>
  <c r="F126" i="24"/>
  <c r="J81" i="24"/>
  <c r="J62" i="24"/>
  <c r="F39" i="24"/>
  <c r="H39" i="24"/>
  <c r="F265" i="24"/>
  <c r="F173" i="24"/>
  <c r="H86" i="24"/>
  <c r="J86" i="24"/>
  <c r="F15" i="24"/>
  <c r="H15" i="24"/>
  <c r="J87" i="24"/>
  <c r="F266" i="24"/>
  <c r="L216" i="24"/>
  <c r="O163" i="24"/>
  <c r="N163" i="24"/>
  <c r="J141" i="24"/>
  <c r="L259" i="24"/>
  <c r="J167" i="24"/>
  <c r="O186" i="24"/>
  <c r="N186" i="24"/>
  <c r="L167" i="24"/>
  <c r="Y17" i="22"/>
  <c r="X17" i="22"/>
  <c r="AA17" i="22"/>
  <c r="Z17" i="22"/>
  <c r="AB17" i="22"/>
  <c r="D146" i="43"/>
  <c r="F12" i="41"/>
  <c r="G141" i="41"/>
  <c r="I141" i="41"/>
  <c r="H141" i="41"/>
  <c r="M141" i="41"/>
  <c r="L141" i="41"/>
  <c r="H13" i="35"/>
  <c r="I13" i="35"/>
  <c r="L126" i="37"/>
  <c r="K126" i="37"/>
  <c r="O126" i="37"/>
  <c r="M126" i="37"/>
  <c r="N126" i="37"/>
  <c r="H64" i="33"/>
  <c r="Y36" i="35"/>
  <c r="L20" i="33"/>
  <c r="F77" i="31"/>
  <c r="H98" i="33"/>
  <c r="F100" i="33"/>
  <c r="J40" i="31"/>
  <c r="J263" i="30"/>
  <c r="L165" i="30"/>
  <c r="O169" i="30"/>
  <c r="N169" i="30"/>
  <c r="J234" i="30"/>
  <c r="L123" i="30"/>
  <c r="N123" i="30"/>
  <c r="J58" i="30"/>
  <c r="L58" i="30"/>
  <c r="J95" i="28"/>
  <c r="I95" i="28"/>
  <c r="M95" i="28"/>
  <c r="L95" i="28"/>
  <c r="K95" i="28"/>
  <c r="O98" i="25"/>
  <c r="N98" i="25"/>
  <c r="F62" i="28"/>
  <c r="F109" i="24"/>
  <c r="H109" i="24"/>
  <c r="F62" i="25"/>
  <c r="F195" i="24"/>
  <c r="F146" i="24"/>
  <c r="O208" i="24"/>
  <c r="N208" i="24"/>
  <c r="L123" i="24"/>
  <c r="H140" i="43"/>
  <c r="G140" i="43"/>
  <c r="I140" i="43"/>
  <c r="I140" i="42"/>
  <c r="G140" i="42"/>
  <c r="H140" i="42"/>
  <c r="H142" i="42"/>
  <c r="K142" i="42" s="1"/>
  <c r="I142" i="42"/>
  <c r="G142" i="42"/>
  <c r="M142" i="42"/>
  <c r="L142" i="42"/>
  <c r="O141" i="41"/>
  <c r="N141" i="41"/>
  <c r="M138" i="43"/>
  <c r="L138" i="43"/>
  <c r="O138" i="43"/>
  <c r="N138" i="43"/>
  <c r="O144" i="43"/>
  <c r="N144" i="43"/>
  <c r="M144" i="43"/>
  <c r="L144" i="43"/>
  <c r="I145" i="41"/>
  <c r="H145" i="41"/>
  <c r="G145" i="41"/>
  <c r="C16" i="41"/>
  <c r="I7" i="41"/>
  <c r="H7" i="41"/>
  <c r="J7" i="41"/>
  <c r="G16" i="41"/>
  <c r="J8" i="40"/>
  <c r="I8" i="40"/>
  <c r="H8" i="40"/>
  <c r="M8" i="40"/>
  <c r="L8" i="40"/>
  <c r="I15" i="41"/>
  <c r="H15" i="41"/>
  <c r="J15" i="41"/>
  <c r="F9" i="39"/>
  <c r="I9" i="39"/>
  <c r="H9" i="39"/>
  <c r="N7" i="39"/>
  <c r="M7" i="39"/>
  <c r="L7" i="39"/>
  <c r="Q11" i="41"/>
  <c r="P11" i="41"/>
  <c r="T11" i="41"/>
  <c r="S11" i="41"/>
  <c r="R11" i="41"/>
  <c r="S9" i="38"/>
  <c r="R9" i="38"/>
  <c r="L134" i="38"/>
  <c r="O134" i="38"/>
  <c r="N134" i="38"/>
  <c r="M134" i="38"/>
  <c r="K134" i="38"/>
  <c r="K138" i="38"/>
  <c r="K137" i="38"/>
  <c r="K136" i="38"/>
  <c r="K135" i="38"/>
  <c r="P15" i="35"/>
  <c r="O15" i="35"/>
  <c r="H16" i="35"/>
  <c r="I16" i="35"/>
  <c r="P12" i="35"/>
  <c r="O12" i="35"/>
  <c r="AF17" i="35"/>
  <c r="AE17" i="35"/>
  <c r="AZ14" i="35"/>
  <c r="AY14" i="35"/>
  <c r="BA14" i="35"/>
  <c r="AX14" i="35"/>
  <c r="BB14" i="35"/>
  <c r="O10" i="35"/>
  <c r="AR13" i="35"/>
  <c r="AQ13" i="35"/>
  <c r="AP13" i="35"/>
  <c r="AO13" i="35"/>
  <c r="AN13" i="35"/>
  <c r="AE10" i="35"/>
  <c r="I9" i="35"/>
  <c r="I31" i="35"/>
  <c r="I34" i="35"/>
  <c r="N57" i="33"/>
  <c r="O57" i="33"/>
  <c r="O58" i="33"/>
  <c r="N58" i="33"/>
  <c r="L14" i="33"/>
  <c r="N14" i="33"/>
  <c r="H82" i="31"/>
  <c r="F40" i="31"/>
  <c r="AN34" i="35"/>
  <c r="AO34" i="35"/>
  <c r="AO39" i="35"/>
  <c r="AN39" i="35"/>
  <c r="J102" i="33"/>
  <c r="H54" i="33"/>
  <c r="J38" i="33"/>
  <c r="L38" i="33"/>
  <c r="F33" i="33"/>
  <c r="H33" i="33"/>
  <c r="H13" i="33"/>
  <c r="J13" i="33"/>
  <c r="F81" i="31"/>
  <c r="F41" i="31"/>
  <c r="H41" i="31"/>
  <c r="BA13" i="35"/>
  <c r="AZ13" i="35"/>
  <c r="L80" i="33"/>
  <c r="H56" i="33"/>
  <c r="J14" i="33"/>
  <c r="L104" i="33"/>
  <c r="L85" i="33"/>
  <c r="H107" i="31"/>
  <c r="F99" i="33"/>
  <c r="H40" i="33"/>
  <c r="H32" i="33"/>
  <c r="F13" i="33"/>
  <c r="J83" i="33"/>
  <c r="J103" i="33"/>
  <c r="J86" i="33"/>
  <c r="L82" i="33"/>
  <c r="H14" i="33"/>
  <c r="H78" i="33"/>
  <c r="H104" i="33"/>
  <c r="H97" i="31"/>
  <c r="H63" i="33"/>
  <c r="F34" i="33"/>
  <c r="F84" i="33"/>
  <c r="F106" i="33"/>
  <c r="F58" i="33"/>
  <c r="O11" i="33"/>
  <c r="O53" i="33"/>
  <c r="O54" i="33"/>
  <c r="L99" i="31"/>
  <c r="AF10" i="35"/>
  <c r="L85" i="31"/>
  <c r="L82" i="31"/>
  <c r="L98" i="31"/>
  <c r="L35" i="31"/>
  <c r="L32" i="31"/>
  <c r="J77" i="31"/>
  <c r="L77" i="31"/>
  <c r="J57" i="31"/>
  <c r="J62" i="31"/>
  <c r="J86" i="31"/>
  <c r="J83" i="31"/>
  <c r="J107" i="31"/>
  <c r="O97" i="31"/>
  <c r="N97" i="31"/>
  <c r="J254" i="30"/>
  <c r="H234" i="30"/>
  <c r="L194" i="30"/>
  <c r="J166" i="30"/>
  <c r="H146" i="30"/>
  <c r="J278" i="30"/>
  <c r="H259" i="30"/>
  <c r="J259" i="30"/>
  <c r="L241" i="30"/>
  <c r="F233" i="30"/>
  <c r="O233" i="30"/>
  <c r="H215" i="30"/>
  <c r="J215" i="30"/>
  <c r="L197" i="30"/>
  <c r="O189" i="30"/>
  <c r="F189" i="30"/>
  <c r="H171" i="30"/>
  <c r="J171" i="30"/>
  <c r="L153" i="30"/>
  <c r="O145" i="30"/>
  <c r="F145" i="30"/>
  <c r="O58" i="31"/>
  <c r="N58" i="31"/>
  <c r="O101" i="31"/>
  <c r="N101" i="31"/>
  <c r="H283" i="30"/>
  <c r="J275" i="30"/>
  <c r="L278" i="30"/>
  <c r="F275" i="30"/>
  <c r="L283" i="30"/>
  <c r="F251" i="30"/>
  <c r="J233" i="30"/>
  <c r="F207" i="30"/>
  <c r="J189" i="30"/>
  <c r="F163" i="30"/>
  <c r="J145" i="30"/>
  <c r="J274" i="30"/>
  <c r="O256" i="30"/>
  <c r="F256" i="30"/>
  <c r="J236" i="30"/>
  <c r="L236" i="30"/>
  <c r="H233" i="30"/>
  <c r="J217" i="30"/>
  <c r="L207" i="30"/>
  <c r="O191" i="30"/>
  <c r="N191" i="30"/>
  <c r="H175" i="30"/>
  <c r="L149" i="30"/>
  <c r="O230" i="30"/>
  <c r="N230" i="30"/>
  <c r="F196" i="30"/>
  <c r="N186" i="30"/>
  <c r="O186" i="30"/>
  <c r="F152" i="30"/>
  <c r="N142" i="30"/>
  <c r="O142" i="30"/>
  <c r="F121" i="30"/>
  <c r="H121" i="30"/>
  <c r="H59" i="30"/>
  <c r="J59" i="30"/>
  <c r="F56" i="30"/>
  <c r="H56" i="30"/>
  <c r="O119" i="30"/>
  <c r="N119" i="30"/>
  <c r="L130" i="30"/>
  <c r="H131" i="30"/>
  <c r="J131" i="30"/>
  <c r="H124" i="30"/>
  <c r="F86" i="30"/>
  <c r="H86" i="30"/>
  <c r="H65" i="30"/>
  <c r="H87" i="30"/>
  <c r="F54" i="30"/>
  <c r="F130" i="30"/>
  <c r="H130" i="30"/>
  <c r="F76" i="30"/>
  <c r="H58" i="30"/>
  <c r="F63" i="30"/>
  <c r="O57" i="30"/>
  <c r="O80" i="30"/>
  <c r="F80" i="30"/>
  <c r="O55" i="30"/>
  <c r="L41" i="28"/>
  <c r="J41" i="28"/>
  <c r="E118" i="28"/>
  <c r="L70" i="28"/>
  <c r="J70" i="28"/>
  <c r="I11" i="28"/>
  <c r="M11" i="28"/>
  <c r="L11" i="28"/>
  <c r="K11" i="28"/>
  <c r="J11" i="28"/>
  <c r="D118" i="28"/>
  <c r="D76" i="28"/>
  <c r="C118" i="28"/>
  <c r="C90" i="28"/>
  <c r="K33" i="28"/>
  <c r="I33" i="28"/>
  <c r="C34" i="28"/>
  <c r="J16" i="28"/>
  <c r="L16" i="28"/>
  <c r="M56" i="28"/>
  <c r="L56" i="28"/>
  <c r="K56" i="28"/>
  <c r="J56" i="28"/>
  <c r="I56" i="28"/>
  <c r="M134" i="28"/>
  <c r="L134" i="28"/>
  <c r="K134" i="28"/>
  <c r="J134" i="28"/>
  <c r="I134" i="28"/>
  <c r="M111" i="28"/>
  <c r="L111" i="28"/>
  <c r="K111" i="28"/>
  <c r="J111" i="28"/>
  <c r="I111" i="28"/>
  <c r="L71" i="28"/>
  <c r="K71" i="28"/>
  <c r="J71" i="28"/>
  <c r="I71" i="28"/>
  <c r="M71" i="28"/>
  <c r="M140" i="28"/>
  <c r="L140" i="28"/>
  <c r="K140" i="28"/>
  <c r="J140" i="28"/>
  <c r="I140" i="28"/>
  <c r="K109" i="28"/>
  <c r="J109" i="28"/>
  <c r="I109" i="28"/>
  <c r="M109" i="28"/>
  <c r="L109" i="28"/>
  <c r="I52" i="28"/>
  <c r="M52" i="28"/>
  <c r="L52" i="28"/>
  <c r="K52" i="28"/>
  <c r="J52" i="28"/>
  <c r="J121" i="28"/>
  <c r="I121" i="28"/>
  <c r="M121" i="28"/>
  <c r="L121" i="28"/>
  <c r="K121" i="28"/>
  <c r="M55" i="28"/>
  <c r="L55" i="28"/>
  <c r="K55" i="28"/>
  <c r="J55" i="28"/>
  <c r="I55" i="28"/>
  <c r="I124" i="28"/>
  <c r="H132" i="28"/>
  <c r="M124" i="28"/>
  <c r="L124" i="28"/>
  <c r="K124" i="28"/>
  <c r="J124" i="28"/>
  <c r="M93" i="28"/>
  <c r="L93" i="28"/>
  <c r="K93" i="28"/>
  <c r="J93" i="28"/>
  <c r="I93" i="28"/>
  <c r="L142" i="28"/>
  <c r="K142" i="28"/>
  <c r="J142" i="28"/>
  <c r="I142" i="28"/>
  <c r="M142" i="28"/>
  <c r="L62" i="25"/>
  <c r="F20" i="28"/>
  <c r="F160" i="28"/>
  <c r="N101" i="25"/>
  <c r="O101" i="25"/>
  <c r="L87" i="25"/>
  <c r="L33" i="25"/>
  <c r="O80" i="25"/>
  <c r="N80" i="25"/>
  <c r="L53" i="25"/>
  <c r="L83" i="25"/>
  <c r="O35" i="25"/>
  <c r="N35" i="25"/>
  <c r="F188" i="24"/>
  <c r="J77" i="24"/>
  <c r="F54" i="24"/>
  <c r="L78" i="24"/>
  <c r="N78" i="24"/>
  <c r="L59" i="24"/>
  <c r="F11" i="24"/>
  <c r="H11" i="24"/>
  <c r="F172" i="24"/>
  <c r="F87" i="24"/>
  <c r="H87" i="24"/>
  <c r="H77" i="24"/>
  <c r="H58" i="24"/>
  <c r="J58" i="24"/>
  <c r="F63" i="24"/>
  <c r="F102" i="25"/>
  <c r="F107" i="25"/>
  <c r="F36" i="25"/>
  <c r="O36" i="25"/>
  <c r="F60" i="25"/>
  <c r="F84" i="25"/>
  <c r="F108" i="25"/>
  <c r="F104" i="24"/>
  <c r="H104" i="24"/>
  <c r="L79" i="24"/>
  <c r="L60" i="24"/>
  <c r="F31" i="24"/>
  <c r="H31" i="24"/>
  <c r="F257" i="24"/>
  <c r="F165" i="24"/>
  <c r="J76" i="24"/>
  <c r="L76" i="24"/>
  <c r="J57" i="24"/>
  <c r="L57" i="24"/>
  <c r="F105" i="25"/>
  <c r="L85" i="24"/>
  <c r="O75" i="24"/>
  <c r="N75" i="24"/>
  <c r="F56" i="24"/>
  <c r="L211" i="24"/>
  <c r="J218" i="24"/>
  <c r="L218" i="24"/>
  <c r="O145" i="24"/>
  <c r="N145" i="24"/>
  <c r="J258" i="24"/>
  <c r="O55" i="24"/>
  <c r="N55" i="24"/>
  <c r="F196" i="24"/>
  <c r="J127" i="24"/>
  <c r="L164" i="24"/>
  <c r="D146" i="41"/>
  <c r="R10" i="40"/>
  <c r="S10" i="40"/>
  <c r="AF18" i="35"/>
  <c r="AE18" i="35"/>
  <c r="Y11" i="35"/>
  <c r="X11" i="35"/>
  <c r="Y17" i="35"/>
  <c r="X17" i="35"/>
  <c r="F97" i="31"/>
  <c r="F35" i="33"/>
  <c r="H35" i="33"/>
  <c r="L79" i="33"/>
  <c r="J97" i="33"/>
  <c r="H105" i="31"/>
  <c r="F81" i="33"/>
  <c r="L60" i="31"/>
  <c r="J56" i="31"/>
  <c r="L56" i="31"/>
  <c r="F219" i="30"/>
  <c r="O78" i="31"/>
  <c r="N78" i="31"/>
  <c r="F276" i="30"/>
  <c r="L209" i="30"/>
  <c r="F240" i="30"/>
  <c r="H240" i="30"/>
  <c r="H211" i="30"/>
  <c r="O277" i="30"/>
  <c r="N277" i="30"/>
  <c r="J190" i="30"/>
  <c r="L190" i="30"/>
  <c r="J123" i="30"/>
  <c r="H57" i="30"/>
  <c r="D48" i="28"/>
  <c r="M79" i="28"/>
  <c r="L79" i="28"/>
  <c r="K79" i="28"/>
  <c r="J79" i="28"/>
  <c r="I79" i="28"/>
  <c r="M108" i="28"/>
  <c r="L108" i="28"/>
  <c r="K108" i="28"/>
  <c r="J108" i="28"/>
  <c r="I108" i="28"/>
  <c r="M67" i="28"/>
  <c r="L67" i="28"/>
  <c r="K67" i="28"/>
  <c r="J67" i="28"/>
  <c r="I67" i="28"/>
  <c r="F147" i="24"/>
  <c r="L62" i="24"/>
  <c r="F109" i="25"/>
  <c r="H83" i="24"/>
  <c r="F80" i="24"/>
  <c r="J60" i="24"/>
  <c r="H138" i="43"/>
  <c r="I138" i="43"/>
  <c r="G138" i="43"/>
  <c r="D16" i="41"/>
  <c r="E146" i="42"/>
  <c r="F146" i="42"/>
  <c r="H136" i="42"/>
  <c r="K136" i="42" s="1"/>
  <c r="G136" i="42"/>
  <c r="I136" i="42"/>
  <c r="M136" i="42"/>
  <c r="L136" i="42"/>
  <c r="I137" i="42"/>
  <c r="M145" i="43"/>
  <c r="N145" i="43"/>
  <c r="L145" i="43"/>
  <c r="O145" i="43"/>
  <c r="D146" i="42"/>
  <c r="J13" i="41"/>
  <c r="I13" i="41"/>
  <c r="H13" i="41"/>
  <c r="I142" i="41"/>
  <c r="H142" i="41"/>
  <c r="G142" i="41"/>
  <c r="L142" i="41"/>
  <c r="M142" i="41"/>
  <c r="N6" i="40"/>
  <c r="M6" i="40"/>
  <c r="L6" i="40"/>
  <c r="N11" i="40"/>
  <c r="N8" i="40"/>
  <c r="N12" i="40"/>
  <c r="I8" i="41"/>
  <c r="H8" i="41"/>
  <c r="J8" i="41"/>
  <c r="M9" i="41"/>
  <c r="L9" i="41"/>
  <c r="N9" i="41"/>
  <c r="T8" i="39"/>
  <c r="S8" i="39"/>
  <c r="P8" i="39"/>
  <c r="R8" i="39"/>
  <c r="Q8" i="39"/>
  <c r="T13" i="41"/>
  <c r="S13" i="41"/>
  <c r="R13" i="41"/>
  <c r="Q13" i="41"/>
  <c r="P13" i="41"/>
  <c r="Q15" i="41"/>
  <c r="P15" i="41"/>
  <c r="T15" i="41"/>
  <c r="S15" i="41"/>
  <c r="R15" i="41"/>
  <c r="L6" i="39"/>
  <c r="M6" i="39"/>
  <c r="N6" i="39"/>
  <c r="N9" i="39"/>
  <c r="N12" i="39"/>
  <c r="N11" i="39"/>
  <c r="H6" i="39"/>
  <c r="J6" i="39"/>
  <c r="I6" i="39"/>
  <c r="J11" i="39"/>
  <c r="J12" i="39"/>
  <c r="J9" i="39"/>
  <c r="J7" i="39"/>
  <c r="F8" i="38"/>
  <c r="I8" i="38"/>
  <c r="H8" i="38"/>
  <c r="Y32" i="35"/>
  <c r="X32" i="35"/>
  <c r="H17" i="35"/>
  <c r="I17" i="35"/>
  <c r="BB15" i="35"/>
  <c r="AZ15" i="35"/>
  <c r="AY15" i="35"/>
  <c r="AX15" i="35"/>
  <c r="BA15" i="35"/>
  <c r="AF13" i="35"/>
  <c r="AE13" i="35"/>
  <c r="Y9" i="35"/>
  <c r="X9" i="35"/>
  <c r="AR14" i="35"/>
  <c r="AQ14" i="35"/>
  <c r="AN14" i="35"/>
  <c r="AP14" i="35"/>
  <c r="AO14" i="35"/>
  <c r="AE11" i="35"/>
  <c r="I10" i="35"/>
  <c r="I38" i="35"/>
  <c r="Y15" i="35"/>
  <c r="X15" i="35"/>
  <c r="Y8" i="35"/>
  <c r="X8" i="35"/>
  <c r="L56" i="33"/>
  <c r="N56" i="33"/>
  <c r="O12" i="33"/>
  <c r="N12" i="33"/>
  <c r="F78" i="31"/>
  <c r="F38" i="31"/>
  <c r="H38" i="31"/>
  <c r="AO35" i="35"/>
  <c r="AN35" i="35"/>
  <c r="O99" i="33"/>
  <c r="N99" i="33"/>
  <c r="H53" i="33"/>
  <c r="N37" i="33"/>
  <c r="O37" i="33"/>
  <c r="J32" i="33"/>
  <c r="L32" i="33"/>
  <c r="J11" i="33"/>
  <c r="L11" i="33"/>
  <c r="F108" i="31"/>
  <c r="F79" i="31"/>
  <c r="H79" i="31"/>
  <c r="H39" i="31"/>
  <c r="O76" i="33"/>
  <c r="N76" i="33"/>
  <c r="N75" i="33"/>
  <c r="O75" i="33"/>
  <c r="H55" i="33"/>
  <c r="L12" i="33"/>
  <c r="L106" i="33"/>
  <c r="L97" i="33"/>
  <c r="N97" i="33"/>
  <c r="F103" i="31"/>
  <c r="F36" i="31"/>
  <c r="L58" i="33"/>
  <c r="L39" i="33"/>
  <c r="L31" i="33"/>
  <c r="N31" i="33"/>
  <c r="H11" i="33"/>
  <c r="J85" i="33"/>
  <c r="J105" i="33"/>
  <c r="J57" i="33"/>
  <c r="F58" i="31"/>
  <c r="H77" i="33"/>
  <c r="H97" i="33"/>
  <c r="H80" i="33"/>
  <c r="H106" i="33"/>
  <c r="H86" i="31"/>
  <c r="F53" i="31"/>
  <c r="L59" i="33"/>
  <c r="F32" i="33"/>
  <c r="F86" i="33"/>
  <c r="F108" i="33"/>
  <c r="F60" i="33"/>
  <c r="F9" i="33"/>
  <c r="O9" i="33"/>
  <c r="O55" i="33"/>
  <c r="O56" i="33"/>
  <c r="F103" i="33"/>
  <c r="L61" i="31"/>
  <c r="AF11" i="35"/>
  <c r="J82" i="31"/>
  <c r="L101" i="31"/>
  <c r="L106" i="31"/>
  <c r="L43" i="31"/>
  <c r="L40" i="31"/>
  <c r="J65" i="31"/>
  <c r="J81" i="31"/>
  <c r="J97" i="31"/>
  <c r="J102" i="31"/>
  <c r="L102" i="31"/>
  <c r="O59" i="31"/>
  <c r="N59" i="31"/>
  <c r="J262" i="30"/>
  <c r="L252" i="30"/>
  <c r="F214" i="30"/>
  <c r="J174" i="30"/>
  <c r="L164" i="30"/>
  <c r="F241" i="30"/>
  <c r="N231" i="30"/>
  <c r="O231" i="30"/>
  <c r="F197" i="30"/>
  <c r="N187" i="30"/>
  <c r="O187" i="30"/>
  <c r="F153" i="30"/>
  <c r="N143" i="30"/>
  <c r="O143" i="30"/>
  <c r="O102" i="31"/>
  <c r="N102" i="31"/>
  <c r="O53" i="31"/>
  <c r="N53" i="31"/>
  <c r="O77" i="31"/>
  <c r="N77" i="31"/>
  <c r="H262" i="30"/>
  <c r="H285" i="30"/>
  <c r="J280" i="30"/>
  <c r="L275" i="30"/>
  <c r="J285" i="30"/>
  <c r="F259" i="30"/>
  <c r="J241" i="30"/>
  <c r="L231" i="30"/>
  <c r="F215" i="30"/>
  <c r="J197" i="30"/>
  <c r="L187" i="30"/>
  <c r="F171" i="30"/>
  <c r="J153" i="30"/>
  <c r="L143" i="30"/>
  <c r="H273" i="30"/>
  <c r="O254" i="30"/>
  <c r="N254" i="30"/>
  <c r="L234" i="30"/>
  <c r="N234" i="30"/>
  <c r="L276" i="30"/>
  <c r="O257" i="30"/>
  <c r="N257" i="30"/>
  <c r="H241" i="30"/>
  <c r="L215" i="30"/>
  <c r="F191" i="30"/>
  <c r="J165" i="30"/>
  <c r="J256" i="30"/>
  <c r="F230" i="30"/>
  <c r="H230" i="30"/>
  <c r="J212" i="30"/>
  <c r="L212" i="30"/>
  <c r="F186" i="30"/>
  <c r="H186" i="30"/>
  <c r="J168" i="30"/>
  <c r="L168" i="30"/>
  <c r="F142" i="30"/>
  <c r="H142" i="30"/>
  <c r="H119" i="30"/>
  <c r="J119" i="30"/>
  <c r="J57" i="30"/>
  <c r="L57" i="30"/>
  <c r="F83" i="30"/>
  <c r="H83" i="30"/>
  <c r="H54" i="30"/>
  <c r="J54" i="30"/>
  <c r="F119" i="30"/>
  <c r="J125" i="30"/>
  <c r="F126" i="30"/>
  <c r="H84" i="30"/>
  <c r="J84" i="30"/>
  <c r="J63" i="30"/>
  <c r="J85" i="30"/>
  <c r="L64" i="30"/>
  <c r="J128" i="30"/>
  <c r="F65" i="30"/>
  <c r="F87" i="30"/>
  <c r="H61" i="30"/>
  <c r="M14" i="28"/>
  <c r="L14" i="28"/>
  <c r="K14" i="28"/>
  <c r="J14" i="28"/>
  <c r="I14" i="28"/>
  <c r="E160" i="28"/>
  <c r="C160" i="28"/>
  <c r="C76" i="28"/>
  <c r="I16" i="28"/>
  <c r="K16" i="28"/>
  <c r="L10" i="28"/>
  <c r="K10" i="28"/>
  <c r="J10" i="28"/>
  <c r="I10" i="28"/>
  <c r="M10" i="28"/>
  <c r="M15" i="28"/>
  <c r="L15" i="28"/>
  <c r="K15" i="28"/>
  <c r="J15" i="28"/>
  <c r="I15" i="28"/>
  <c r="M65" i="28"/>
  <c r="L65" i="28"/>
  <c r="K65" i="28"/>
  <c r="J65" i="28"/>
  <c r="I65" i="28"/>
  <c r="L42" i="28"/>
  <c r="K42" i="28"/>
  <c r="J42" i="28"/>
  <c r="I42" i="28"/>
  <c r="M42" i="28"/>
  <c r="M120" i="28"/>
  <c r="L120" i="28"/>
  <c r="K120" i="28"/>
  <c r="J120" i="28"/>
  <c r="I120" i="28"/>
  <c r="L80" i="28"/>
  <c r="K80" i="28"/>
  <c r="J80" i="28"/>
  <c r="I80" i="28"/>
  <c r="M80" i="28"/>
  <c r="J40" i="28"/>
  <c r="I40" i="28"/>
  <c r="H48" i="28"/>
  <c r="M40" i="28"/>
  <c r="L40" i="28"/>
  <c r="K40" i="28"/>
  <c r="K117" i="28"/>
  <c r="J117" i="28"/>
  <c r="I117" i="28"/>
  <c r="M117" i="28"/>
  <c r="L117" i="28"/>
  <c r="J60" i="28"/>
  <c r="I60" i="28"/>
  <c r="M60" i="28"/>
  <c r="L60" i="28"/>
  <c r="K60" i="28"/>
  <c r="J129" i="28"/>
  <c r="I129" i="28"/>
  <c r="M129" i="28"/>
  <c r="L129" i="28"/>
  <c r="K129" i="28"/>
  <c r="I64" i="28"/>
  <c r="M64" i="28"/>
  <c r="L64" i="28"/>
  <c r="K64" i="28"/>
  <c r="J64" i="28"/>
  <c r="K150" i="28"/>
  <c r="J150" i="28"/>
  <c r="I150" i="28"/>
  <c r="M150" i="28"/>
  <c r="L150" i="28"/>
  <c r="M101" i="28"/>
  <c r="L101" i="28"/>
  <c r="K101" i="28"/>
  <c r="J101" i="28"/>
  <c r="I101" i="28"/>
  <c r="J151" i="28"/>
  <c r="I151" i="28"/>
  <c r="M151" i="28"/>
  <c r="L151" i="28"/>
  <c r="K151" i="28"/>
  <c r="G76" i="28"/>
  <c r="G160" i="28"/>
  <c r="F118" i="28"/>
  <c r="L84" i="25"/>
  <c r="O31" i="25"/>
  <c r="N31" i="25"/>
  <c r="L63" i="25"/>
  <c r="L58" i="25"/>
  <c r="L99" i="25"/>
  <c r="L42" i="25"/>
  <c r="O81" i="25"/>
  <c r="N81" i="25"/>
  <c r="F166" i="24"/>
  <c r="L75" i="24"/>
  <c r="F35" i="24"/>
  <c r="H35" i="24"/>
  <c r="L86" i="24"/>
  <c r="O78" i="24"/>
  <c r="F78" i="24"/>
  <c r="F59" i="24"/>
  <c r="F150" i="24"/>
  <c r="H85" i="24"/>
  <c r="J85" i="24"/>
  <c r="F97" i="25"/>
  <c r="F55" i="24"/>
  <c r="F31" i="25"/>
  <c r="O55" i="25"/>
  <c r="F55" i="25"/>
  <c r="F79" i="25"/>
  <c r="F103" i="25"/>
  <c r="O103" i="25"/>
  <c r="F262" i="24"/>
  <c r="L87" i="24"/>
  <c r="F239" i="24"/>
  <c r="F151" i="24"/>
  <c r="J84" i="24"/>
  <c r="L84" i="24"/>
  <c r="L55" i="24"/>
  <c r="F75" i="24"/>
  <c r="H54" i="24"/>
  <c r="F212" i="24"/>
  <c r="J213" i="24"/>
  <c r="L148" i="24"/>
  <c r="H150" i="24"/>
  <c r="N191" i="24"/>
  <c r="O191" i="24"/>
  <c r="H144" i="43"/>
  <c r="G144" i="43"/>
  <c r="H141" i="42"/>
  <c r="K141" i="42" s="1"/>
  <c r="G141" i="42"/>
  <c r="I141" i="42"/>
  <c r="L141" i="42"/>
  <c r="M141" i="42"/>
  <c r="N8" i="41"/>
  <c r="L8" i="41"/>
  <c r="M8" i="41"/>
  <c r="R7" i="39"/>
  <c r="Q7" i="39"/>
  <c r="T7" i="39"/>
  <c r="AA19" i="39" s="1"/>
  <c r="S7" i="39"/>
  <c r="P7" i="39"/>
  <c r="X35" i="35"/>
  <c r="Y35" i="35"/>
  <c r="X37" i="35"/>
  <c r="F59" i="31"/>
  <c r="J40" i="33"/>
  <c r="L40" i="33"/>
  <c r="O102" i="33"/>
  <c r="N102" i="33"/>
  <c r="F107" i="33"/>
  <c r="J80" i="33"/>
  <c r="L97" i="31"/>
  <c r="N100" i="31"/>
  <c r="O100" i="31"/>
  <c r="F277" i="30"/>
  <c r="L253" i="30"/>
  <c r="J253" i="30"/>
  <c r="J195" i="30"/>
  <c r="F252" i="30"/>
  <c r="F164" i="30"/>
  <c r="H164" i="30"/>
  <c r="F64" i="30"/>
  <c r="H64" i="30"/>
  <c r="F122" i="30"/>
  <c r="H122" i="30"/>
  <c r="H77" i="30"/>
  <c r="E76" i="28"/>
  <c r="D146" i="28"/>
  <c r="M85" i="28"/>
  <c r="L85" i="28"/>
  <c r="K85" i="28"/>
  <c r="J85" i="28"/>
  <c r="I85" i="28"/>
  <c r="I98" i="28"/>
  <c r="M98" i="28"/>
  <c r="L98" i="28"/>
  <c r="K98" i="28"/>
  <c r="J98" i="28"/>
  <c r="L35" i="25"/>
  <c r="F81" i="24"/>
  <c r="O57" i="25"/>
  <c r="F57" i="25"/>
  <c r="J54" i="24"/>
  <c r="F61" i="24"/>
  <c r="H61" i="24"/>
  <c r="L208" i="24"/>
  <c r="L262" i="24"/>
  <c r="L194" i="24"/>
  <c r="G145" i="43"/>
  <c r="H145" i="43"/>
  <c r="I141" i="43"/>
  <c r="H141" i="43"/>
  <c r="G141" i="43"/>
  <c r="E146" i="43"/>
  <c r="H136" i="43"/>
  <c r="K136" i="43" s="1"/>
  <c r="G136" i="43"/>
  <c r="O139" i="43"/>
  <c r="N139" i="43"/>
  <c r="L139" i="43"/>
  <c r="M139" i="43"/>
  <c r="H144" i="42"/>
  <c r="K144" i="42" s="1"/>
  <c r="I144" i="42"/>
  <c r="G144" i="42"/>
  <c r="L144" i="42"/>
  <c r="M144" i="42"/>
  <c r="F15" i="41"/>
  <c r="K16" i="41"/>
  <c r="N6" i="41"/>
  <c r="M6" i="41"/>
  <c r="L6" i="41"/>
  <c r="N11" i="41"/>
  <c r="Q9" i="40"/>
  <c r="P9" i="40"/>
  <c r="T9" i="40"/>
  <c r="S9" i="40"/>
  <c r="R9" i="40"/>
  <c r="I139" i="41"/>
  <c r="H139" i="41"/>
  <c r="K139" i="41" s="1"/>
  <c r="G139" i="41"/>
  <c r="M139" i="41"/>
  <c r="L139" i="41"/>
  <c r="I134" i="40"/>
  <c r="H134" i="40"/>
  <c r="G134" i="40"/>
  <c r="I137" i="40"/>
  <c r="I138" i="40"/>
  <c r="I136" i="40"/>
  <c r="M134" i="40"/>
  <c r="L134" i="40"/>
  <c r="I135" i="40"/>
  <c r="J12" i="41"/>
  <c r="I12" i="41"/>
  <c r="H12" i="41"/>
  <c r="L10" i="39"/>
  <c r="N10" i="39"/>
  <c r="M10" i="39"/>
  <c r="H10" i="39"/>
  <c r="J10" i="39"/>
  <c r="I10" i="39"/>
  <c r="T7" i="38"/>
  <c r="AA19" i="38" s="1"/>
  <c r="S7" i="38"/>
  <c r="R7" i="38"/>
  <c r="Q7" i="38"/>
  <c r="P7" i="38"/>
  <c r="S9" i="39"/>
  <c r="R9" i="39"/>
  <c r="I35" i="35"/>
  <c r="H35" i="35"/>
  <c r="Y40" i="35"/>
  <c r="X40" i="35"/>
  <c r="H18" i="35"/>
  <c r="I18" i="35"/>
  <c r="N124" i="37"/>
  <c r="M124" i="37"/>
  <c r="O124" i="37"/>
  <c r="L124" i="37"/>
  <c r="P13" i="35"/>
  <c r="O13" i="35"/>
  <c r="AW22" i="35"/>
  <c r="AZ11" i="35"/>
  <c r="AY11" i="35"/>
  <c r="BB11" i="35"/>
  <c r="BA11" i="35"/>
  <c r="AX11" i="35"/>
  <c r="AR15" i="35"/>
  <c r="AQ15" i="35"/>
  <c r="AP15" i="35"/>
  <c r="AO15" i="35"/>
  <c r="AN15" i="35"/>
  <c r="I36" i="35"/>
  <c r="L86" i="33"/>
  <c r="J54" i="33"/>
  <c r="L54" i="33"/>
  <c r="F12" i="33"/>
  <c r="H12" i="33"/>
  <c r="F76" i="31"/>
  <c r="H76" i="31"/>
  <c r="H36" i="31"/>
  <c r="J36" i="31"/>
  <c r="Y39" i="35"/>
  <c r="F97" i="33"/>
  <c r="J42" i="33"/>
  <c r="L42" i="33"/>
  <c r="F37" i="33"/>
  <c r="H37" i="33"/>
  <c r="F31" i="33"/>
  <c r="H31" i="33"/>
  <c r="L9" i="33"/>
  <c r="N9" i="33"/>
  <c r="F106" i="31"/>
  <c r="H106" i="31"/>
  <c r="H77" i="31"/>
  <c r="F35" i="31"/>
  <c r="O78" i="33"/>
  <c r="N78" i="33"/>
  <c r="N77" i="33"/>
  <c r="O77" i="33"/>
  <c r="F53" i="33"/>
  <c r="O10" i="33"/>
  <c r="N10" i="33"/>
  <c r="L108" i="33"/>
  <c r="L99" i="33"/>
  <c r="F101" i="31"/>
  <c r="F63" i="31"/>
  <c r="H34" i="31"/>
  <c r="H57" i="33"/>
  <c r="H38" i="33"/>
  <c r="J9" i="33"/>
  <c r="J60" i="33"/>
  <c r="J107" i="33"/>
  <c r="J59" i="33"/>
  <c r="F85" i="31"/>
  <c r="H56" i="31"/>
  <c r="L61" i="33"/>
  <c r="H99" i="33"/>
  <c r="H82" i="33"/>
  <c r="H108" i="33"/>
  <c r="J108" i="33"/>
  <c r="F42" i="31"/>
  <c r="H58" i="33"/>
  <c r="J58" i="33"/>
  <c r="F19" i="33"/>
  <c r="F61" i="33"/>
  <c r="H61" i="33"/>
  <c r="F75" i="33"/>
  <c r="H75" i="33"/>
  <c r="F62" i="33"/>
  <c r="F17" i="33"/>
  <c r="J58" i="31"/>
  <c r="L58" i="31"/>
  <c r="L109" i="31"/>
  <c r="L38" i="31"/>
  <c r="L54" i="31"/>
  <c r="L59" i="31"/>
  <c r="J76" i="31"/>
  <c r="J100" i="31"/>
  <c r="J105" i="31"/>
  <c r="J34" i="31"/>
  <c r="O32" i="33"/>
  <c r="L260" i="30"/>
  <c r="J232" i="30"/>
  <c r="H212" i="30"/>
  <c r="L172" i="30"/>
  <c r="J144" i="30"/>
  <c r="O274" i="30"/>
  <c r="N274" i="30"/>
  <c r="J257" i="30"/>
  <c r="L257" i="30"/>
  <c r="F231" i="30"/>
  <c r="H231" i="30"/>
  <c r="J213" i="30"/>
  <c r="L213" i="30"/>
  <c r="F187" i="30"/>
  <c r="H187" i="30"/>
  <c r="J169" i="30"/>
  <c r="L169" i="30"/>
  <c r="F143" i="30"/>
  <c r="H143" i="30"/>
  <c r="O37" i="31"/>
  <c r="N37" i="31"/>
  <c r="N33" i="31"/>
  <c r="O33" i="31"/>
  <c r="O57" i="31"/>
  <c r="N57" i="31"/>
  <c r="L285" i="30"/>
  <c r="H277" i="30"/>
  <c r="J277" i="30"/>
  <c r="L277" i="30"/>
  <c r="L282" i="30"/>
  <c r="H257" i="30"/>
  <c r="L239" i="30"/>
  <c r="H213" i="30"/>
  <c r="L195" i="30"/>
  <c r="H169" i="30"/>
  <c r="L151" i="30"/>
  <c r="F254" i="30"/>
  <c r="H254" i="30"/>
  <c r="F274" i="30"/>
  <c r="F257" i="30"/>
  <c r="J231" i="30"/>
  <c r="H189" i="30"/>
  <c r="J173" i="30"/>
  <c r="L163" i="30"/>
  <c r="O147" i="30"/>
  <c r="N147" i="30"/>
  <c r="F285" i="30"/>
  <c r="L254" i="30"/>
  <c r="F238" i="30"/>
  <c r="L210" i="30"/>
  <c r="N210" i="30"/>
  <c r="F194" i="30"/>
  <c r="H194" i="30"/>
  <c r="L166" i="30"/>
  <c r="N166" i="30"/>
  <c r="F150" i="30"/>
  <c r="H150" i="30"/>
  <c r="H78" i="30"/>
  <c r="L55" i="30"/>
  <c r="N55" i="30"/>
  <c r="H81" i="30"/>
  <c r="J81" i="30"/>
  <c r="J124" i="30"/>
  <c r="L124" i="30"/>
  <c r="F125" i="30"/>
  <c r="J82" i="30"/>
  <c r="L82" i="30"/>
  <c r="L61" i="30"/>
  <c r="L83" i="30"/>
  <c r="H63" i="30"/>
  <c r="H85" i="30"/>
  <c r="F55" i="30"/>
  <c r="G90" i="28"/>
  <c r="G34" i="28"/>
  <c r="K26" i="28"/>
  <c r="I26" i="28"/>
  <c r="M50" i="28"/>
  <c r="L50" i="28"/>
  <c r="K50" i="28"/>
  <c r="J50" i="28"/>
  <c r="I50" i="28"/>
  <c r="K30" i="28"/>
  <c r="J30" i="28"/>
  <c r="I30" i="28"/>
  <c r="M30" i="28"/>
  <c r="L30" i="28"/>
  <c r="M73" i="28"/>
  <c r="L73" i="28"/>
  <c r="K73" i="28"/>
  <c r="J73" i="28"/>
  <c r="I73" i="28"/>
  <c r="L51" i="28"/>
  <c r="K51" i="28"/>
  <c r="J51" i="28"/>
  <c r="I51" i="28"/>
  <c r="M51" i="28"/>
  <c r="M128" i="28"/>
  <c r="L128" i="28"/>
  <c r="K128" i="28"/>
  <c r="J128" i="28"/>
  <c r="I128" i="28"/>
  <c r="L88" i="28"/>
  <c r="K88" i="28"/>
  <c r="J88" i="28"/>
  <c r="I88" i="28"/>
  <c r="M88" i="28"/>
  <c r="K57" i="28"/>
  <c r="J57" i="28"/>
  <c r="I57" i="28"/>
  <c r="M57" i="28"/>
  <c r="L57" i="28"/>
  <c r="K126" i="28"/>
  <c r="J126" i="28"/>
  <c r="I126" i="28"/>
  <c r="M126" i="28"/>
  <c r="L126" i="28"/>
  <c r="J69" i="28"/>
  <c r="I69" i="28"/>
  <c r="M69" i="28"/>
  <c r="L69" i="28"/>
  <c r="K69" i="28"/>
  <c r="J138" i="28"/>
  <c r="I138" i="28"/>
  <c r="H146" i="28"/>
  <c r="M138" i="28"/>
  <c r="L138" i="28"/>
  <c r="K138" i="28"/>
  <c r="I72" i="28"/>
  <c r="M72" i="28"/>
  <c r="L72" i="28"/>
  <c r="K72" i="28"/>
  <c r="J72" i="28"/>
  <c r="M152" i="28"/>
  <c r="L152" i="28"/>
  <c r="H160" i="28"/>
  <c r="I152" i="28"/>
  <c r="K152" i="28"/>
  <c r="J152" i="28"/>
  <c r="H118" i="28"/>
  <c r="M110" i="28"/>
  <c r="L110" i="28"/>
  <c r="K110" i="28"/>
  <c r="J110" i="28"/>
  <c r="I110" i="28"/>
  <c r="J159" i="28"/>
  <c r="M159" i="28"/>
  <c r="L159" i="28"/>
  <c r="K159" i="28"/>
  <c r="I159" i="28"/>
  <c r="M29" i="28"/>
  <c r="L29" i="28"/>
  <c r="K29" i="28"/>
  <c r="J29" i="28"/>
  <c r="I29" i="28"/>
  <c r="I41" i="28"/>
  <c r="K41" i="28"/>
  <c r="G118" i="28"/>
  <c r="G104" i="28"/>
  <c r="K96" i="28"/>
  <c r="I96" i="28"/>
  <c r="L54" i="25"/>
  <c r="F76" i="28"/>
  <c r="L79" i="25"/>
  <c r="L104" i="25"/>
  <c r="O56" i="25"/>
  <c r="N56" i="25"/>
  <c r="O97" i="25"/>
  <c r="N97" i="25"/>
  <c r="L75" i="25"/>
  <c r="F144" i="24"/>
  <c r="F213" i="24"/>
  <c r="H213" i="24"/>
  <c r="F86" i="24"/>
  <c r="N76" i="24"/>
  <c r="O76" i="24"/>
  <c r="F57" i="24"/>
  <c r="H57" i="24"/>
  <c r="F142" i="24"/>
  <c r="J75" i="24"/>
  <c r="J56" i="24"/>
  <c r="F175" i="24"/>
  <c r="F78" i="25"/>
  <c r="F34" i="25"/>
  <c r="F39" i="25"/>
  <c r="F63" i="25"/>
  <c r="F87" i="25"/>
  <c r="F35" i="25"/>
  <c r="F236" i="24"/>
  <c r="O77" i="24"/>
  <c r="N77" i="24"/>
  <c r="F58" i="24"/>
  <c r="F20" i="24"/>
  <c r="H20" i="24"/>
  <c r="F231" i="24"/>
  <c r="F143" i="24"/>
  <c r="L82" i="24"/>
  <c r="J65" i="24"/>
  <c r="L65" i="24"/>
  <c r="O212" i="24"/>
  <c r="N212" i="24"/>
  <c r="J209" i="24"/>
  <c r="L209" i="24"/>
  <c r="H141" i="24"/>
  <c r="J263" i="24"/>
  <c r="H188" i="24"/>
  <c r="H186" i="24"/>
  <c r="J121" i="24"/>
  <c r="L121" i="24"/>
  <c r="J171" i="24"/>
  <c r="L17" i="33"/>
  <c r="L105" i="33"/>
  <c r="L35" i="33"/>
  <c r="F40" i="33"/>
  <c r="L100" i="31"/>
  <c r="L75" i="31"/>
  <c r="F170" i="30"/>
  <c r="N209" i="30"/>
  <c r="O209" i="30"/>
  <c r="J219" i="30"/>
  <c r="H153" i="30"/>
  <c r="J130" i="30"/>
  <c r="F84" i="30"/>
  <c r="M143" i="28"/>
  <c r="L143" i="28"/>
  <c r="K143" i="28"/>
  <c r="J143" i="28"/>
  <c r="I143" i="28"/>
  <c r="M44" i="28"/>
  <c r="L44" i="28"/>
  <c r="K44" i="28"/>
  <c r="J44" i="28"/>
  <c r="I44" i="28"/>
  <c r="L31" i="25"/>
  <c r="F258" i="24"/>
  <c r="J53" i="24"/>
  <c r="L53" i="24"/>
  <c r="F61" i="25"/>
  <c r="F10" i="24"/>
  <c r="H10" i="24"/>
  <c r="I138" i="42"/>
  <c r="H138" i="42"/>
  <c r="K138" i="42" s="1"/>
  <c r="G138" i="42"/>
  <c r="L138" i="42"/>
  <c r="M138" i="42"/>
  <c r="F11" i="41"/>
  <c r="I11" i="41"/>
  <c r="H11" i="41"/>
  <c r="O143" i="43"/>
  <c r="L143" i="43"/>
  <c r="N143" i="43"/>
  <c r="M143" i="43"/>
  <c r="J9" i="41"/>
  <c r="I9" i="41"/>
  <c r="H9" i="41"/>
  <c r="N15" i="41"/>
  <c r="M15" i="41"/>
  <c r="L15" i="41"/>
  <c r="N10" i="41"/>
  <c r="M10" i="41"/>
  <c r="L10" i="41"/>
  <c r="I9" i="40"/>
  <c r="H9" i="40"/>
  <c r="M9" i="40"/>
  <c r="J9" i="40"/>
  <c r="F146" i="41"/>
  <c r="H136" i="41"/>
  <c r="K136" i="41" s="1"/>
  <c r="G136" i="41"/>
  <c r="I136" i="41"/>
  <c r="I143" i="41"/>
  <c r="M136" i="41"/>
  <c r="L136" i="41"/>
  <c r="I137" i="41"/>
  <c r="N9" i="40"/>
  <c r="L9" i="40"/>
  <c r="P6" i="39"/>
  <c r="T6" i="39"/>
  <c r="S6" i="39"/>
  <c r="R6" i="39"/>
  <c r="Q6" i="39"/>
  <c r="T9" i="39"/>
  <c r="T12" i="39"/>
  <c r="T11" i="39"/>
  <c r="T9" i="41"/>
  <c r="R9" i="41"/>
  <c r="Q9" i="41"/>
  <c r="S9" i="41"/>
  <c r="P9" i="41"/>
  <c r="T8" i="41"/>
  <c r="S8" i="41"/>
  <c r="R8" i="41"/>
  <c r="Q8" i="41"/>
  <c r="P8" i="41"/>
  <c r="J7" i="38"/>
  <c r="I7" i="38"/>
  <c r="H7" i="38"/>
  <c r="L7" i="38"/>
  <c r="M7" i="38"/>
  <c r="H40" i="35"/>
  <c r="I40" i="35"/>
  <c r="Y34" i="35"/>
  <c r="X34" i="35"/>
  <c r="H11" i="35"/>
  <c r="I11" i="35"/>
  <c r="BB18" i="35"/>
  <c r="AZ18" i="35"/>
  <c r="AY18" i="35"/>
  <c r="AX18" i="35"/>
  <c r="BA18" i="35"/>
  <c r="AF16" i="35"/>
  <c r="AE16" i="35"/>
  <c r="N125" i="37"/>
  <c r="M125" i="37"/>
  <c r="L125" i="37"/>
  <c r="O125" i="37"/>
  <c r="K125" i="37"/>
  <c r="O128" i="37"/>
  <c r="N128" i="37"/>
  <c r="M128" i="37"/>
  <c r="L128" i="37"/>
  <c r="K128" i="37"/>
  <c r="P8" i="35"/>
  <c r="O8" i="35"/>
  <c r="AN8" i="35"/>
  <c r="AR8" i="35"/>
  <c r="AQ8" i="35"/>
  <c r="AP8" i="35"/>
  <c r="AO8" i="35"/>
  <c r="AR16" i="35"/>
  <c r="AQ16" i="35"/>
  <c r="AP16" i="35"/>
  <c r="AO16" i="35"/>
  <c r="AN16" i="35"/>
  <c r="X30" i="35"/>
  <c r="I30" i="35"/>
  <c r="Y18" i="35"/>
  <c r="X18" i="35"/>
  <c r="AF14" i="35"/>
  <c r="AE14" i="35"/>
  <c r="H81" i="33"/>
  <c r="J53" i="33"/>
  <c r="L53" i="33"/>
  <c r="H10" i="33"/>
  <c r="J10" i="33"/>
  <c r="F65" i="31"/>
  <c r="H65" i="31"/>
  <c r="F32" i="31"/>
  <c r="AN32" i="35"/>
  <c r="AO32" i="35"/>
  <c r="Y30" i="35"/>
  <c r="H62" i="33"/>
  <c r="J36" i="33"/>
  <c r="L36" i="33"/>
  <c r="O98" i="33"/>
  <c r="N98" i="33"/>
  <c r="H104" i="31"/>
  <c r="F62" i="31"/>
  <c r="F33" i="31"/>
  <c r="H33" i="31"/>
  <c r="O80" i="33"/>
  <c r="N80" i="33"/>
  <c r="N79" i="33"/>
  <c r="O79" i="33"/>
  <c r="F10" i="33"/>
  <c r="L75" i="33"/>
  <c r="L101" i="33"/>
  <c r="H99" i="31"/>
  <c r="H61" i="31"/>
  <c r="F55" i="33"/>
  <c r="L37" i="33"/>
  <c r="J62" i="33"/>
  <c r="J76" i="33"/>
  <c r="L76" i="33"/>
  <c r="J61" i="33"/>
  <c r="H83" i="31"/>
  <c r="Y13" i="35"/>
  <c r="F57" i="33"/>
  <c r="H101" i="33"/>
  <c r="H84" i="33"/>
  <c r="F80" i="31"/>
  <c r="H40" i="31"/>
  <c r="F42" i="33"/>
  <c r="F11" i="33"/>
  <c r="F63" i="33"/>
  <c r="F77" i="33"/>
  <c r="F64" i="33"/>
  <c r="O31" i="33"/>
  <c r="J33" i="31"/>
  <c r="L34" i="31"/>
  <c r="L33" i="31"/>
  <c r="L57" i="31"/>
  <c r="L62" i="31"/>
  <c r="L78" i="31"/>
  <c r="L42" i="31"/>
  <c r="J84" i="31"/>
  <c r="J108" i="31"/>
  <c r="J42" i="31"/>
  <c r="J240" i="30"/>
  <c r="L230" i="30"/>
  <c r="F192" i="30"/>
  <c r="J152" i="30"/>
  <c r="L142" i="30"/>
  <c r="L273" i="30"/>
  <c r="L255" i="30"/>
  <c r="N255" i="30"/>
  <c r="F239" i="30"/>
  <c r="H239" i="30"/>
  <c r="H229" i="30"/>
  <c r="J229" i="30"/>
  <c r="L211" i="30"/>
  <c r="N211" i="30"/>
  <c r="F195" i="30"/>
  <c r="H195" i="30"/>
  <c r="H185" i="30"/>
  <c r="J185" i="30"/>
  <c r="L167" i="30"/>
  <c r="N167" i="30"/>
  <c r="F151" i="30"/>
  <c r="H151" i="30"/>
  <c r="H141" i="30"/>
  <c r="J141" i="30"/>
  <c r="O56" i="31"/>
  <c r="N56" i="31"/>
  <c r="O80" i="31"/>
  <c r="N80" i="31"/>
  <c r="F283" i="30"/>
  <c r="F279" i="30"/>
  <c r="H282" i="30"/>
  <c r="L274" i="30"/>
  <c r="J284" i="30"/>
  <c r="O229" i="30"/>
  <c r="N229" i="30"/>
  <c r="O185" i="30"/>
  <c r="N185" i="30"/>
  <c r="O141" i="30"/>
  <c r="N141" i="30"/>
  <c r="F262" i="30"/>
  <c r="H252" i="30"/>
  <c r="J252" i="30"/>
  <c r="H255" i="30"/>
  <c r="J239" i="30"/>
  <c r="L229" i="30"/>
  <c r="O213" i="30"/>
  <c r="N213" i="30"/>
  <c r="H197" i="30"/>
  <c r="L171" i="30"/>
  <c r="F147" i="30"/>
  <c r="J281" i="30"/>
  <c r="L262" i="30"/>
  <c r="H236" i="30"/>
  <c r="L218" i="30"/>
  <c r="F210" i="30"/>
  <c r="O210" i="30"/>
  <c r="H192" i="30"/>
  <c r="J192" i="30"/>
  <c r="L174" i="30"/>
  <c r="F166" i="30"/>
  <c r="O166" i="30"/>
  <c r="H148" i="30"/>
  <c r="J148" i="30"/>
  <c r="H129" i="30"/>
  <c r="J76" i="30"/>
  <c r="L76" i="30"/>
  <c r="O53" i="30"/>
  <c r="N53" i="30"/>
  <c r="J79" i="30"/>
  <c r="L79" i="30"/>
  <c r="L125" i="30"/>
  <c r="O125" i="30"/>
  <c r="N125" i="30"/>
  <c r="H125" i="30"/>
  <c r="H127" i="30"/>
  <c r="J127" i="30"/>
  <c r="L80" i="30"/>
  <c r="N80" i="30"/>
  <c r="O59" i="30"/>
  <c r="N59" i="30"/>
  <c r="O124" i="30"/>
  <c r="O81" i="30"/>
  <c r="N81" i="30"/>
  <c r="F62" i="30"/>
  <c r="L86" i="30"/>
  <c r="J61" i="30"/>
  <c r="J83" i="30"/>
  <c r="H53" i="30"/>
  <c r="O76" i="30"/>
  <c r="F58" i="30"/>
  <c r="O58" i="30"/>
  <c r="E132" i="28"/>
  <c r="E104" i="28"/>
  <c r="L96" i="28"/>
  <c r="J96" i="28"/>
  <c r="C146" i="28"/>
  <c r="I19" i="28"/>
  <c r="M19" i="28"/>
  <c r="L19" i="28"/>
  <c r="K19" i="28"/>
  <c r="J19" i="28"/>
  <c r="M61" i="28"/>
  <c r="L61" i="28"/>
  <c r="K61" i="28"/>
  <c r="J61" i="28"/>
  <c r="I61" i="28"/>
  <c r="C62" i="28"/>
  <c r="K13" i="28"/>
  <c r="J13" i="28"/>
  <c r="I13" i="28"/>
  <c r="M13" i="28"/>
  <c r="L13" i="28"/>
  <c r="L36" i="28"/>
  <c r="K36" i="28"/>
  <c r="J36" i="28"/>
  <c r="I36" i="28"/>
  <c r="M36" i="28"/>
  <c r="J25" i="28"/>
  <c r="L25" i="28"/>
  <c r="M82" i="28"/>
  <c r="L82" i="28"/>
  <c r="K82" i="28"/>
  <c r="J82" i="28"/>
  <c r="I82" i="28"/>
  <c r="H90" i="28"/>
  <c r="M59" i="28"/>
  <c r="L59" i="28"/>
  <c r="K59" i="28"/>
  <c r="J59" i="28"/>
  <c r="I59" i="28"/>
  <c r="M137" i="28"/>
  <c r="L137" i="28"/>
  <c r="K137" i="28"/>
  <c r="J137" i="28"/>
  <c r="I137" i="28"/>
  <c r="L97" i="28"/>
  <c r="K97" i="28"/>
  <c r="J97" i="28"/>
  <c r="I97" i="28"/>
  <c r="M97" i="28"/>
  <c r="H104" i="28"/>
  <c r="K66" i="28"/>
  <c r="J66" i="28"/>
  <c r="I66" i="28"/>
  <c r="M66" i="28"/>
  <c r="L66" i="28"/>
  <c r="K135" i="28"/>
  <c r="J135" i="28"/>
  <c r="I135" i="28"/>
  <c r="M135" i="28"/>
  <c r="L135" i="28"/>
  <c r="J78" i="28"/>
  <c r="I78" i="28"/>
  <c r="M78" i="28"/>
  <c r="L78" i="28"/>
  <c r="K78" i="28"/>
  <c r="J144" i="28"/>
  <c r="I144" i="28"/>
  <c r="L144" i="28"/>
  <c r="K144" i="28"/>
  <c r="M144" i="28"/>
  <c r="I81" i="28"/>
  <c r="M81" i="28"/>
  <c r="L81" i="28"/>
  <c r="K81" i="28"/>
  <c r="J81" i="28"/>
  <c r="I154" i="28"/>
  <c r="J154" i="28"/>
  <c r="M154" i="28"/>
  <c r="L154" i="28"/>
  <c r="K154" i="28"/>
  <c r="M127" i="28"/>
  <c r="L127" i="28"/>
  <c r="K127" i="28"/>
  <c r="J127" i="28"/>
  <c r="I127" i="28"/>
  <c r="M157" i="28"/>
  <c r="L157" i="28"/>
  <c r="K157" i="28"/>
  <c r="J157" i="28"/>
  <c r="I157" i="28"/>
  <c r="E62" i="28"/>
  <c r="M12" i="28"/>
  <c r="L12" i="28"/>
  <c r="K12" i="28"/>
  <c r="J12" i="28"/>
  <c r="I12" i="28"/>
  <c r="H20" i="28"/>
  <c r="L43" i="25"/>
  <c r="L76" i="25"/>
  <c r="N76" i="25"/>
  <c r="O77" i="25"/>
  <c r="N77" i="25"/>
  <c r="L109" i="25"/>
  <c r="L55" i="25"/>
  <c r="N55" i="25"/>
  <c r="O102" i="25"/>
  <c r="N102" i="25"/>
  <c r="L39" i="25"/>
  <c r="L34" i="25"/>
  <c r="L64" i="25"/>
  <c r="F122" i="24"/>
  <c r="F191" i="24"/>
  <c r="H191" i="24"/>
  <c r="F76" i="24"/>
  <c r="H76" i="24"/>
  <c r="H55" i="24"/>
  <c r="J55" i="24"/>
  <c r="F128" i="24"/>
  <c r="J83" i="24"/>
  <c r="L83" i="24"/>
  <c r="L54" i="24"/>
  <c r="F153" i="24"/>
  <c r="F37" i="25"/>
  <c r="F42" i="25"/>
  <c r="F58" i="25"/>
  <c r="F82" i="25"/>
  <c r="F98" i="25"/>
  <c r="F43" i="25"/>
  <c r="F214" i="24"/>
  <c r="F77" i="24"/>
  <c r="H56" i="24"/>
  <c r="F12" i="24"/>
  <c r="H12" i="24"/>
  <c r="F217" i="24"/>
  <c r="F129" i="24"/>
  <c r="F82" i="24"/>
  <c r="L63" i="24"/>
  <c r="F53" i="24"/>
  <c r="H53" i="24"/>
  <c r="F190" i="24"/>
  <c r="F83" i="24"/>
  <c r="F64" i="24"/>
  <c r="L219" i="24"/>
  <c r="L213" i="24"/>
  <c r="F215" i="24"/>
  <c r="J147" i="24"/>
  <c r="H148" i="24"/>
  <c r="F130" i="24"/>
  <c r="L258" i="24"/>
  <c r="O187" i="24"/>
  <c r="N187" i="24"/>
  <c r="H131" i="24"/>
  <c r="J131" i="24"/>
  <c r="J168" i="24"/>
  <c r="C146" i="41"/>
  <c r="O141" i="43"/>
  <c r="M141" i="43"/>
  <c r="N141" i="43"/>
  <c r="L141" i="43"/>
  <c r="T7" i="40"/>
  <c r="S7" i="40"/>
  <c r="R7" i="40"/>
  <c r="Q7" i="40"/>
  <c r="P7" i="40"/>
  <c r="AA19" i="40"/>
  <c r="AX13" i="35"/>
  <c r="AY13" i="35"/>
  <c r="AR18" i="35"/>
  <c r="AQ18" i="35"/>
  <c r="AP18" i="35"/>
  <c r="AO18" i="35"/>
  <c r="AN18" i="35"/>
  <c r="X36" i="35"/>
  <c r="Y10" i="35"/>
  <c r="X10" i="35"/>
  <c r="F20" i="33"/>
  <c r="H20" i="33"/>
  <c r="L57" i="33"/>
  <c r="AZ9" i="35"/>
  <c r="BA9" i="35"/>
  <c r="F55" i="31"/>
  <c r="H105" i="33"/>
  <c r="F78" i="33"/>
  <c r="L36" i="31"/>
  <c r="J61" i="31"/>
  <c r="L208" i="30"/>
  <c r="N165" i="30"/>
  <c r="O165" i="30"/>
  <c r="N79" i="31"/>
  <c r="O79" i="31"/>
  <c r="F281" i="30"/>
  <c r="H281" i="30"/>
  <c r="F193" i="30"/>
  <c r="F128" i="30"/>
  <c r="H128" i="30"/>
  <c r="F78" i="30"/>
  <c r="H55" i="30"/>
  <c r="I37" i="28"/>
  <c r="M37" i="28"/>
  <c r="L37" i="28"/>
  <c r="K37" i="28"/>
  <c r="J37" i="28"/>
  <c r="L155" i="28"/>
  <c r="K155" i="28"/>
  <c r="J155" i="28"/>
  <c r="I155" i="28"/>
  <c r="M155" i="28"/>
  <c r="L101" i="25"/>
  <c r="F106" i="24"/>
  <c r="H106" i="24"/>
  <c r="F64" i="25"/>
  <c r="F170" i="24"/>
  <c r="F107" i="24"/>
  <c r="H107" i="24"/>
  <c r="J216" i="24"/>
  <c r="H137" i="43"/>
  <c r="K137" i="43" s="1"/>
  <c r="G137" i="43"/>
  <c r="I137" i="43"/>
  <c r="F146" i="43"/>
  <c r="O145" i="41"/>
  <c r="M145" i="41"/>
  <c r="N145" i="41"/>
  <c r="L145" i="41"/>
  <c r="I145" i="42"/>
  <c r="H145" i="42"/>
  <c r="K145" i="42" s="1"/>
  <c r="G145" i="42"/>
  <c r="L145" i="42"/>
  <c r="M145" i="42"/>
  <c r="M143" i="41"/>
  <c r="L143" i="41"/>
  <c r="O143" i="41"/>
  <c r="N143" i="41"/>
  <c r="M137" i="43"/>
  <c r="O137" i="43"/>
  <c r="N137" i="43"/>
  <c r="L137" i="43"/>
  <c r="N7" i="41"/>
  <c r="L7" i="41"/>
  <c r="M7" i="41"/>
  <c r="L14" i="41"/>
  <c r="N14" i="41"/>
  <c r="M14" i="41"/>
  <c r="M7" i="40"/>
  <c r="L7" i="40"/>
  <c r="N7" i="40"/>
  <c r="H144" i="41"/>
  <c r="K144" i="41" s="1"/>
  <c r="G144" i="41"/>
  <c r="I144" i="41"/>
  <c r="M144" i="41"/>
  <c r="L144" i="41"/>
  <c r="N10" i="40"/>
  <c r="M10" i="40"/>
  <c r="L10" i="40"/>
  <c r="Q10" i="40"/>
  <c r="P10" i="40"/>
  <c r="P10" i="39"/>
  <c r="T10" i="39"/>
  <c r="AA20" i="39" s="1"/>
  <c r="S10" i="39"/>
  <c r="R10" i="39"/>
  <c r="Q10" i="39"/>
  <c r="T12" i="41"/>
  <c r="S12" i="41"/>
  <c r="R12" i="41"/>
  <c r="Q12" i="41"/>
  <c r="P12" i="41"/>
  <c r="L8" i="39"/>
  <c r="N8" i="39"/>
  <c r="H38" i="35"/>
  <c r="I39" i="35"/>
  <c r="H39" i="35"/>
  <c r="H37" i="35"/>
  <c r="I37" i="35"/>
  <c r="H32" i="35"/>
  <c r="H10" i="35"/>
  <c r="H12" i="35"/>
  <c r="I12" i="35"/>
  <c r="O18" i="35"/>
  <c r="Y14" i="35"/>
  <c r="X14" i="35"/>
  <c r="O9" i="35"/>
  <c r="P9" i="35"/>
  <c r="AR9" i="35"/>
  <c r="AQ9" i="35"/>
  <c r="AP9" i="35"/>
  <c r="AO9" i="35"/>
  <c r="AN9" i="35"/>
  <c r="AR17" i="35"/>
  <c r="AQ17" i="35"/>
  <c r="AP17" i="35"/>
  <c r="AO17" i="35"/>
  <c r="AN17" i="35"/>
  <c r="X31" i="35"/>
  <c r="I33" i="35"/>
  <c r="P14" i="35"/>
  <c r="O14" i="35"/>
  <c r="L78" i="33"/>
  <c r="N59" i="33"/>
  <c r="O59" i="33"/>
  <c r="H101" i="31"/>
  <c r="H63" i="31"/>
  <c r="AO36" i="35"/>
  <c r="AN36" i="35"/>
  <c r="AO40" i="35"/>
  <c r="AN40" i="35"/>
  <c r="L60" i="33"/>
  <c r="F41" i="33"/>
  <c r="H41" i="33"/>
  <c r="N35" i="33"/>
  <c r="O35" i="33"/>
  <c r="J19" i="33"/>
  <c r="L19" i="33"/>
  <c r="O100" i="33"/>
  <c r="N100" i="33"/>
  <c r="F100" i="31"/>
  <c r="F60" i="31"/>
  <c r="H60" i="31"/>
  <c r="H31" i="31"/>
  <c r="N81" i="33"/>
  <c r="O81" i="33"/>
  <c r="L77" i="33"/>
  <c r="L103" i="33"/>
  <c r="F54" i="33"/>
  <c r="H36" i="33"/>
  <c r="H19" i="33"/>
  <c r="J75" i="33"/>
  <c r="J64" i="33"/>
  <c r="L64" i="33"/>
  <c r="J78" i="33"/>
  <c r="J63" i="33"/>
  <c r="L63" i="33"/>
  <c r="F39" i="31"/>
  <c r="F56" i="33"/>
  <c r="H103" i="33"/>
  <c r="H86" i="33"/>
  <c r="F107" i="31"/>
  <c r="H78" i="31"/>
  <c r="J106" i="33"/>
  <c r="J41" i="33"/>
  <c r="F76" i="33"/>
  <c r="F98" i="33"/>
  <c r="F79" i="33"/>
  <c r="H79" i="33"/>
  <c r="L107" i="31"/>
  <c r="L104" i="31"/>
  <c r="L41" i="31"/>
  <c r="L65" i="31"/>
  <c r="L81" i="31"/>
  <c r="L86" i="31"/>
  <c r="J39" i="31"/>
  <c r="L39" i="31"/>
  <c r="J103" i="31"/>
  <c r="J32" i="31"/>
  <c r="J37" i="31"/>
  <c r="J53" i="31"/>
  <c r="J85" i="31"/>
  <c r="J282" i="30"/>
  <c r="L238" i="30"/>
  <c r="J210" i="30"/>
  <c r="H190" i="30"/>
  <c r="L150" i="30"/>
  <c r="L263" i="30"/>
  <c r="O255" i="30"/>
  <c r="F255" i="30"/>
  <c r="H237" i="30"/>
  <c r="J237" i="30"/>
  <c r="L219" i="30"/>
  <c r="F211" i="30"/>
  <c r="O211" i="30"/>
  <c r="H193" i="30"/>
  <c r="J193" i="30"/>
  <c r="L175" i="30"/>
  <c r="F167" i="30"/>
  <c r="O167" i="30"/>
  <c r="H149" i="30"/>
  <c r="J149" i="30"/>
  <c r="O75" i="31"/>
  <c r="N75" i="31"/>
  <c r="N81" i="31"/>
  <c r="O81" i="31"/>
  <c r="O99" i="31"/>
  <c r="N99" i="31"/>
  <c r="O36" i="31"/>
  <c r="N36" i="31"/>
  <c r="O76" i="31"/>
  <c r="N76" i="31"/>
  <c r="J279" i="30"/>
  <c r="L279" i="30"/>
  <c r="O279" i="30"/>
  <c r="N279" i="30"/>
  <c r="H274" i="30"/>
  <c r="F284" i="30"/>
  <c r="H284" i="30"/>
  <c r="H279" i="30"/>
  <c r="J276" i="30"/>
  <c r="J255" i="30"/>
  <c r="F229" i="30"/>
  <c r="J211" i="30"/>
  <c r="F185" i="30"/>
  <c r="J167" i="30"/>
  <c r="F141" i="30"/>
  <c r="H260" i="30"/>
  <c r="J260" i="30"/>
  <c r="H263" i="30"/>
  <c r="L237" i="30"/>
  <c r="F213" i="30"/>
  <c r="J187" i="30"/>
  <c r="H145" i="30"/>
  <c r="O252" i="30"/>
  <c r="N252" i="30"/>
  <c r="F218" i="30"/>
  <c r="O208" i="30"/>
  <c r="N208" i="30"/>
  <c r="F174" i="30"/>
  <c r="N164" i="30"/>
  <c r="O164" i="30"/>
  <c r="J65" i="30"/>
  <c r="L65" i="30"/>
  <c r="F53" i="30"/>
  <c r="F75" i="30"/>
  <c r="H75" i="30"/>
  <c r="F124" i="30"/>
  <c r="H126" i="30"/>
  <c r="J126" i="30"/>
  <c r="F127" i="30"/>
  <c r="F129" i="30"/>
  <c r="L128" i="30"/>
  <c r="O78" i="30"/>
  <c r="N78" i="30"/>
  <c r="F59" i="30"/>
  <c r="O122" i="30"/>
  <c r="N122" i="30"/>
  <c r="F81" i="30"/>
  <c r="H60" i="30"/>
  <c r="F57" i="30"/>
  <c r="F79" i="30"/>
  <c r="J86" i="30"/>
  <c r="O56" i="30"/>
  <c r="M53" i="28"/>
  <c r="L53" i="28"/>
  <c r="K53" i="28"/>
  <c r="J53" i="28"/>
  <c r="I53" i="28"/>
  <c r="M23" i="28"/>
  <c r="L23" i="28"/>
  <c r="K23" i="28"/>
  <c r="J23" i="28"/>
  <c r="I23" i="28"/>
  <c r="K9" i="28"/>
  <c r="I9" i="28"/>
  <c r="D62" i="28"/>
  <c r="D132" i="28"/>
  <c r="D104" i="28"/>
  <c r="D160" i="28"/>
  <c r="C132" i="28"/>
  <c r="C104" i="28"/>
  <c r="D34" i="28"/>
  <c r="C20" i="28"/>
  <c r="L18" i="28"/>
  <c r="K18" i="28"/>
  <c r="J18" i="28"/>
  <c r="I18" i="28"/>
  <c r="M18" i="28"/>
  <c r="M24" i="28"/>
  <c r="L24" i="28"/>
  <c r="K24" i="28"/>
  <c r="J24" i="28"/>
  <c r="I24" i="28"/>
  <c r="M99" i="28"/>
  <c r="L99" i="28"/>
  <c r="K99" i="28"/>
  <c r="J99" i="28"/>
  <c r="I99" i="28"/>
  <c r="M68" i="28"/>
  <c r="L68" i="28"/>
  <c r="K68" i="28"/>
  <c r="J68" i="28"/>
  <c r="I68" i="28"/>
  <c r="H76" i="28"/>
  <c r="M158" i="28"/>
  <c r="K158" i="28"/>
  <c r="J158" i="28"/>
  <c r="L158" i="28"/>
  <c r="I158" i="28"/>
  <c r="L106" i="28"/>
  <c r="K106" i="28"/>
  <c r="J106" i="28"/>
  <c r="I106" i="28"/>
  <c r="M106" i="28"/>
  <c r="K74" i="28"/>
  <c r="J74" i="28"/>
  <c r="I74" i="28"/>
  <c r="M74" i="28"/>
  <c r="L74" i="28"/>
  <c r="K141" i="28"/>
  <c r="J141" i="28"/>
  <c r="M141" i="28"/>
  <c r="L141" i="28"/>
  <c r="I141" i="28"/>
  <c r="J86" i="28"/>
  <c r="I86" i="28"/>
  <c r="M86" i="28"/>
  <c r="L86" i="28"/>
  <c r="K86" i="28"/>
  <c r="M149" i="28"/>
  <c r="J149" i="28"/>
  <c r="I149" i="28"/>
  <c r="L149" i="28"/>
  <c r="K149" i="28"/>
  <c r="I89" i="28"/>
  <c r="M89" i="28"/>
  <c r="L89" i="28"/>
  <c r="K89" i="28"/>
  <c r="J89" i="28"/>
  <c r="M58" i="28"/>
  <c r="L58" i="28"/>
  <c r="K58" i="28"/>
  <c r="J58" i="28"/>
  <c r="I58" i="28"/>
  <c r="M136" i="28"/>
  <c r="L136" i="28"/>
  <c r="K136" i="28"/>
  <c r="J136" i="28"/>
  <c r="I136" i="28"/>
  <c r="G62" i="28"/>
  <c r="L100" i="25"/>
  <c r="F104" i="28"/>
  <c r="F90" i="28"/>
  <c r="L65" i="25"/>
  <c r="L60" i="25"/>
  <c r="N53" i="25"/>
  <c r="O53" i="25"/>
  <c r="L85" i="25"/>
  <c r="O37" i="25"/>
  <c r="N37" i="25"/>
  <c r="L80" i="25"/>
  <c r="F100" i="24"/>
  <c r="H100" i="24"/>
  <c r="H60" i="24"/>
  <c r="F169" i="24"/>
  <c r="H169" i="24"/>
  <c r="F84" i="24"/>
  <c r="H84" i="24"/>
  <c r="F65" i="24"/>
  <c r="H65" i="24"/>
  <c r="F120" i="24"/>
  <c r="L81" i="24"/>
  <c r="J64" i="24"/>
  <c r="L64" i="24"/>
  <c r="F131" i="24"/>
  <c r="F56" i="25"/>
  <c r="F53" i="25"/>
  <c r="F77" i="25"/>
  <c r="F101" i="25"/>
  <c r="F106" i="25"/>
  <c r="F54" i="25"/>
  <c r="F192" i="24"/>
  <c r="F85" i="24"/>
  <c r="H75" i="24"/>
  <c r="F209" i="24"/>
  <c r="F121" i="24"/>
  <c r="O80" i="24"/>
  <c r="N80" i="24"/>
  <c r="F168" i="24"/>
  <c r="H81" i="24"/>
  <c r="H62" i="24"/>
  <c r="F18" i="24"/>
  <c r="H18" i="24"/>
  <c r="L214" i="24"/>
  <c r="H217" i="24"/>
  <c r="H219" i="24"/>
  <c r="J219" i="24"/>
  <c r="H258" i="24"/>
  <c r="L197" i="24"/>
  <c r="L163" i="24"/>
  <c r="H218" i="24"/>
  <c r="F211" i="24"/>
  <c r="H211" i="24"/>
  <c r="O146" i="24"/>
  <c r="N146" i="24"/>
  <c r="J152" i="24"/>
  <c r="L147" i="24"/>
  <c r="J146" i="24"/>
  <c r="L141" i="24"/>
  <c r="J148" i="24"/>
  <c r="F163" i="24"/>
  <c r="O260" i="24"/>
  <c r="N260" i="24"/>
  <c r="O257" i="24"/>
  <c r="N257" i="24"/>
  <c r="J266" i="24"/>
  <c r="O256" i="24"/>
  <c r="N256" i="24"/>
  <c r="F261" i="24"/>
  <c r="H261" i="24"/>
  <c r="H256" i="24"/>
  <c r="J267" i="24"/>
  <c r="J186" i="24"/>
  <c r="H196" i="24"/>
  <c r="F189" i="24"/>
  <c r="F194" i="24"/>
  <c r="H194" i="24"/>
  <c r="H122" i="24"/>
  <c r="O121" i="24"/>
  <c r="N121" i="24"/>
  <c r="L131" i="24"/>
  <c r="L128" i="24"/>
  <c r="L122" i="24"/>
  <c r="F119" i="24"/>
  <c r="O119" i="24"/>
  <c r="J129" i="24"/>
  <c r="L129" i="24"/>
  <c r="L124" i="24"/>
  <c r="F171" i="24"/>
  <c r="H166" i="24"/>
  <c r="O165" i="24"/>
  <c r="N165" i="24"/>
  <c r="L175" i="24"/>
  <c r="L172" i="24"/>
  <c r="L171" i="24"/>
  <c r="X18" i="22"/>
  <c r="Z18" i="22"/>
  <c r="AA19" i="22"/>
  <c r="Z19" i="22"/>
  <c r="Y19" i="22"/>
  <c r="X19" i="22"/>
  <c r="AB19" i="22"/>
  <c r="R21" i="22"/>
  <c r="X14" i="22"/>
  <c r="Z14" i="22"/>
  <c r="R21" i="21"/>
  <c r="R20" i="21"/>
  <c r="T20" i="21"/>
  <c r="S20" i="21"/>
  <c r="P127" i="19"/>
  <c r="P151" i="19"/>
  <c r="P73" i="19"/>
  <c r="P98" i="19"/>
  <c r="O105" i="19"/>
  <c r="P38" i="19"/>
  <c r="O37" i="19"/>
  <c r="P76" i="19"/>
  <c r="P31" i="19"/>
  <c r="G21" i="19"/>
  <c r="G51" i="19"/>
  <c r="G135" i="19"/>
  <c r="C91" i="17"/>
  <c r="X13" i="17"/>
  <c r="W13" i="17"/>
  <c r="V21" i="17"/>
  <c r="Z13" i="17"/>
  <c r="Y13" i="17"/>
  <c r="V9" i="17"/>
  <c r="S21" i="16"/>
  <c r="S9" i="16"/>
  <c r="D91" i="17"/>
  <c r="D79" i="17"/>
  <c r="Y11" i="16"/>
  <c r="X11" i="16"/>
  <c r="W11" i="16"/>
  <c r="AA11" i="16"/>
  <c r="Z11" i="16"/>
  <c r="P103" i="19"/>
  <c r="P19" i="19"/>
  <c r="P62" i="19"/>
  <c r="N147" i="19"/>
  <c r="P139" i="19"/>
  <c r="N133" i="19"/>
  <c r="P34" i="19"/>
  <c r="P74" i="19"/>
  <c r="P160" i="19"/>
  <c r="W37" i="19"/>
  <c r="W49" i="19"/>
  <c r="W107" i="19"/>
  <c r="W91" i="19"/>
  <c r="W21" i="19"/>
  <c r="W51" i="19"/>
  <c r="L231" i="24"/>
  <c r="J230" i="24"/>
  <c r="H237" i="24"/>
  <c r="H234" i="24"/>
  <c r="H231" i="24"/>
  <c r="F241" i="24"/>
  <c r="H236" i="24"/>
  <c r="H241" i="24"/>
  <c r="M109" i="17"/>
  <c r="L109" i="17"/>
  <c r="I109" i="17"/>
  <c r="K109" i="17"/>
  <c r="J109" i="17"/>
  <c r="G51" i="17"/>
  <c r="L132" i="17"/>
  <c r="J132" i="17"/>
  <c r="I132" i="17"/>
  <c r="M132" i="17"/>
  <c r="K132" i="17"/>
  <c r="K104" i="17"/>
  <c r="J104" i="17"/>
  <c r="I104" i="17"/>
  <c r="M104" i="17"/>
  <c r="L104" i="17"/>
  <c r="J82" i="17"/>
  <c r="I82" i="17"/>
  <c r="L82" i="17"/>
  <c r="M82" i="17"/>
  <c r="K82" i="17"/>
  <c r="M123" i="17"/>
  <c r="L123" i="17"/>
  <c r="I123" i="17"/>
  <c r="K123" i="17"/>
  <c r="J123" i="17"/>
  <c r="H105" i="17"/>
  <c r="M97" i="17"/>
  <c r="J97" i="17"/>
  <c r="I97" i="17"/>
  <c r="L97" i="17"/>
  <c r="K97" i="17"/>
  <c r="K127" i="17"/>
  <c r="I127" i="17"/>
  <c r="L127" i="17"/>
  <c r="M127" i="17"/>
  <c r="J127" i="17"/>
  <c r="M137" i="17"/>
  <c r="I137" i="17"/>
  <c r="J137" i="17"/>
  <c r="L137" i="17"/>
  <c r="K137" i="17"/>
  <c r="G105" i="17"/>
  <c r="K100" i="17"/>
  <c r="I100" i="17"/>
  <c r="U17" i="14"/>
  <c r="T17" i="14"/>
  <c r="V17" i="14"/>
  <c r="R20" i="13"/>
  <c r="F146" i="13"/>
  <c r="F90" i="13"/>
  <c r="E76" i="13"/>
  <c r="R23" i="14"/>
  <c r="D118" i="13"/>
  <c r="D146" i="13"/>
  <c r="C20" i="13"/>
  <c r="X14" i="15"/>
  <c r="Z14" i="15"/>
  <c r="U20" i="13"/>
  <c r="F65" i="10"/>
  <c r="L38" i="10"/>
  <c r="H78" i="8"/>
  <c r="W8" i="12"/>
  <c r="X34" i="12"/>
  <c r="V34" i="12"/>
  <c r="U34" i="12"/>
  <c r="V25" i="12"/>
  <c r="U25" i="12"/>
  <c r="X25" i="12"/>
  <c r="V57" i="12"/>
  <c r="U57" i="12"/>
  <c r="X57" i="12"/>
  <c r="U44" i="12"/>
  <c r="X44" i="12"/>
  <c r="V44" i="12"/>
  <c r="L98" i="10"/>
  <c r="F77" i="10"/>
  <c r="H56" i="10"/>
  <c r="L33" i="10"/>
  <c r="F12" i="10"/>
  <c r="J274" i="8"/>
  <c r="J252" i="8"/>
  <c r="J230" i="8"/>
  <c r="J208" i="8"/>
  <c r="J186" i="8"/>
  <c r="J164" i="8"/>
  <c r="J142" i="8"/>
  <c r="J120" i="8"/>
  <c r="I38" i="5"/>
  <c r="K38" i="5"/>
  <c r="J38" i="5"/>
  <c r="M38" i="5"/>
  <c r="L38" i="5"/>
  <c r="T28" i="5"/>
  <c r="S28" i="5"/>
  <c r="W28" i="5"/>
  <c r="V28" i="5"/>
  <c r="U28" i="5"/>
  <c r="J11" i="5"/>
  <c r="I11" i="5"/>
  <c r="M11" i="5"/>
  <c r="L11" i="5"/>
  <c r="K11" i="5"/>
  <c r="F190" i="3"/>
  <c r="C55" i="12"/>
  <c r="J65" i="10"/>
  <c r="J263" i="8"/>
  <c r="L263" i="8"/>
  <c r="O253" i="8"/>
  <c r="J233" i="8"/>
  <c r="L233" i="8"/>
  <c r="H213" i="8"/>
  <c r="J213" i="8"/>
  <c r="J175" i="8"/>
  <c r="L175" i="8"/>
  <c r="O165" i="8"/>
  <c r="J145" i="8"/>
  <c r="L145" i="8"/>
  <c r="H125" i="8"/>
  <c r="J125" i="8"/>
  <c r="O59" i="8"/>
  <c r="N59" i="8"/>
  <c r="T46" i="6"/>
  <c r="S46" i="6"/>
  <c r="V46" i="6"/>
  <c r="U46" i="6"/>
  <c r="W46" i="6"/>
  <c r="J49" i="5"/>
  <c r="I49" i="5"/>
  <c r="L49" i="5"/>
  <c r="K49" i="5"/>
  <c r="M49" i="5"/>
  <c r="J14" i="5"/>
  <c r="I14" i="5"/>
  <c r="K14" i="5"/>
  <c r="M14" i="5"/>
  <c r="L14" i="5"/>
  <c r="W22" i="12"/>
  <c r="V6" i="12"/>
  <c r="U6" i="12"/>
  <c r="X6" i="12"/>
  <c r="X7" i="12"/>
  <c r="W37" i="12"/>
  <c r="W24" i="12"/>
  <c r="W56" i="12"/>
  <c r="W43" i="12"/>
  <c r="L104" i="10"/>
  <c r="J87" i="10"/>
  <c r="J60" i="10"/>
  <c r="H43" i="10"/>
  <c r="L31" i="10"/>
  <c r="J14" i="10"/>
  <c r="L14" i="10"/>
  <c r="H260" i="8"/>
  <c r="H208" i="8"/>
  <c r="O188" i="8"/>
  <c r="N188" i="8"/>
  <c r="L146" i="8"/>
  <c r="J126" i="8"/>
  <c r="O81" i="8"/>
  <c r="N81" i="8"/>
  <c r="F62" i="8"/>
  <c r="J20" i="5"/>
  <c r="I20" i="5"/>
  <c r="L20" i="5"/>
  <c r="K20" i="5"/>
  <c r="M20" i="5"/>
  <c r="F193" i="3"/>
  <c r="K34" i="2"/>
  <c r="J34" i="2"/>
  <c r="L57" i="13"/>
  <c r="K57" i="13"/>
  <c r="J57" i="13"/>
  <c r="M57" i="13"/>
  <c r="I57" i="13"/>
  <c r="K60" i="13"/>
  <c r="J60" i="13"/>
  <c r="I60" i="13"/>
  <c r="M60" i="13"/>
  <c r="L60" i="13"/>
  <c r="M22" i="13"/>
  <c r="I22" i="13"/>
  <c r="L22" i="13"/>
  <c r="K22" i="13"/>
  <c r="J22" i="13"/>
  <c r="M28" i="13"/>
  <c r="L28" i="13"/>
  <c r="K28" i="13"/>
  <c r="J28" i="13"/>
  <c r="I28" i="13"/>
  <c r="J9" i="13"/>
  <c r="I9" i="13"/>
  <c r="M9" i="13"/>
  <c r="L9" i="13"/>
  <c r="K9" i="13"/>
  <c r="K52" i="13"/>
  <c r="J52" i="13"/>
  <c r="I52" i="13"/>
  <c r="M52" i="13"/>
  <c r="L52" i="13"/>
  <c r="M30" i="13"/>
  <c r="I30" i="13"/>
  <c r="L30" i="13"/>
  <c r="K30" i="13"/>
  <c r="J30" i="13"/>
  <c r="M42" i="13"/>
  <c r="L42" i="13"/>
  <c r="K42" i="13"/>
  <c r="J42" i="13"/>
  <c r="I42" i="13"/>
  <c r="M120" i="13"/>
  <c r="L120" i="13"/>
  <c r="I120" i="13"/>
  <c r="K120" i="13"/>
  <c r="J120" i="13"/>
  <c r="M97" i="13"/>
  <c r="L97" i="13"/>
  <c r="K97" i="13"/>
  <c r="I97" i="13"/>
  <c r="J97" i="13"/>
  <c r="J29" i="13"/>
  <c r="I29" i="13"/>
  <c r="L29" i="13"/>
  <c r="M29" i="13"/>
  <c r="K29" i="13"/>
  <c r="J98" i="13"/>
  <c r="I98" i="13"/>
  <c r="M98" i="13"/>
  <c r="L98" i="13"/>
  <c r="K98" i="13"/>
  <c r="I32" i="13"/>
  <c r="K32" i="13"/>
  <c r="M32" i="13"/>
  <c r="L32" i="13"/>
  <c r="J32" i="13"/>
  <c r="I101" i="13"/>
  <c r="L101" i="13"/>
  <c r="K101" i="13"/>
  <c r="M101" i="13"/>
  <c r="J101" i="13"/>
  <c r="J44" i="13"/>
  <c r="I44" i="13"/>
  <c r="M44" i="13"/>
  <c r="L44" i="13"/>
  <c r="K44" i="13"/>
  <c r="K122" i="13"/>
  <c r="J122" i="13"/>
  <c r="L122" i="13"/>
  <c r="I122" i="13"/>
  <c r="M122" i="13"/>
  <c r="J107" i="10"/>
  <c r="O57" i="10"/>
  <c r="N57" i="10"/>
  <c r="J15" i="10"/>
  <c r="L15" i="10"/>
  <c r="W7" i="12"/>
  <c r="L100" i="10"/>
  <c r="N100" i="10"/>
  <c r="J83" i="10"/>
  <c r="L83" i="10"/>
  <c r="J64" i="10"/>
  <c r="L64" i="10"/>
  <c r="L54" i="10"/>
  <c r="N54" i="10"/>
  <c r="L35" i="10"/>
  <c r="N35" i="10"/>
  <c r="F16" i="10"/>
  <c r="J262" i="8"/>
  <c r="L262" i="8"/>
  <c r="O252" i="8"/>
  <c r="J232" i="8"/>
  <c r="L232" i="8"/>
  <c r="H212" i="8"/>
  <c r="J212" i="8"/>
  <c r="J174" i="8"/>
  <c r="L174" i="8"/>
  <c r="O164" i="8"/>
  <c r="J144" i="8"/>
  <c r="L144" i="8"/>
  <c r="H124" i="8"/>
  <c r="J124" i="8"/>
  <c r="F85" i="8"/>
  <c r="H85" i="8"/>
  <c r="L60" i="8"/>
  <c r="W46" i="5"/>
  <c r="V46" i="5"/>
  <c r="S46" i="5"/>
  <c r="U46" i="5"/>
  <c r="T46" i="5"/>
  <c r="K29" i="5"/>
  <c r="I29" i="5"/>
  <c r="U19" i="5"/>
  <c r="S19" i="5"/>
  <c r="I10" i="5"/>
  <c r="K10" i="5"/>
  <c r="F187" i="3"/>
  <c r="F68" i="2"/>
  <c r="J53" i="8"/>
  <c r="L53" i="8"/>
  <c r="H57" i="8"/>
  <c r="M17" i="6"/>
  <c r="L17" i="6"/>
  <c r="K17" i="6"/>
  <c r="J17" i="6"/>
  <c r="I17" i="6"/>
  <c r="M36" i="2"/>
  <c r="L36" i="2"/>
  <c r="M14" i="6"/>
  <c r="L14" i="6"/>
  <c r="K14" i="6"/>
  <c r="J14" i="6"/>
  <c r="I14" i="6"/>
  <c r="L85" i="8"/>
  <c r="F126" i="8"/>
  <c r="H126" i="8"/>
  <c r="F145" i="8"/>
  <c r="H145" i="8"/>
  <c r="F233" i="8"/>
  <c r="H233" i="8"/>
  <c r="F191" i="8"/>
  <c r="F35" i="8"/>
  <c r="H35" i="8"/>
  <c r="F166" i="8"/>
  <c r="F254" i="8"/>
  <c r="F97" i="8"/>
  <c r="H97" i="8"/>
  <c r="F185" i="8"/>
  <c r="H185" i="8"/>
  <c r="F273" i="8"/>
  <c r="H273" i="8"/>
  <c r="F168" i="8"/>
  <c r="F42" i="8"/>
  <c r="H42" i="8"/>
  <c r="F173" i="8"/>
  <c r="H173" i="8"/>
  <c r="F261" i="8"/>
  <c r="H261" i="8"/>
  <c r="U26" i="6"/>
  <c r="S26" i="6"/>
  <c r="U47" i="6"/>
  <c r="S47" i="6"/>
  <c r="S32" i="6"/>
  <c r="U32" i="6"/>
  <c r="L37" i="5"/>
  <c r="J37" i="5"/>
  <c r="L50" i="5"/>
  <c r="J50" i="5"/>
  <c r="E188" i="3"/>
  <c r="L211" i="3"/>
  <c r="M211" i="3"/>
  <c r="E190" i="3"/>
  <c r="M179" i="3"/>
  <c r="L179" i="3"/>
  <c r="N144" i="3"/>
  <c r="J144" i="3"/>
  <c r="L144" i="3"/>
  <c r="K144" i="3"/>
  <c r="M144" i="3"/>
  <c r="J86" i="8"/>
  <c r="L30" i="6"/>
  <c r="K30" i="6"/>
  <c r="J30" i="6"/>
  <c r="I30" i="6"/>
  <c r="M30" i="6"/>
  <c r="L8" i="5"/>
  <c r="J8" i="5"/>
  <c r="T45" i="5"/>
  <c r="V45" i="5"/>
  <c r="K156" i="3"/>
  <c r="J156" i="3"/>
  <c r="J139" i="3"/>
  <c r="L139" i="3"/>
  <c r="N139" i="3"/>
  <c r="M139" i="3"/>
  <c r="K139" i="3"/>
  <c r="J66" i="2"/>
  <c r="K66" i="2"/>
  <c r="K9" i="2"/>
  <c r="J9" i="2"/>
  <c r="F128" i="8"/>
  <c r="N33" i="12"/>
  <c r="M33" i="12"/>
  <c r="L33" i="12"/>
  <c r="J33" i="12"/>
  <c r="I33" i="12"/>
  <c r="K33" i="12"/>
  <c r="M32" i="12"/>
  <c r="L32" i="12"/>
  <c r="K32" i="12"/>
  <c r="J32" i="12"/>
  <c r="I32" i="12"/>
  <c r="N32" i="12"/>
  <c r="K23" i="12"/>
  <c r="J23" i="12"/>
  <c r="I23" i="12"/>
  <c r="N23" i="12"/>
  <c r="M23" i="12"/>
  <c r="L23" i="12"/>
  <c r="J14" i="12"/>
  <c r="I14" i="12"/>
  <c r="M14" i="12"/>
  <c r="L14" i="12"/>
  <c r="N14" i="12"/>
  <c r="K14" i="12"/>
  <c r="H56" i="12"/>
  <c r="I42" i="12"/>
  <c r="N42" i="12"/>
  <c r="L42" i="12"/>
  <c r="K42" i="12"/>
  <c r="M42" i="12"/>
  <c r="J42" i="12"/>
  <c r="N77" i="10"/>
  <c r="O77" i="10"/>
  <c r="N170" i="3"/>
  <c r="J170" i="3"/>
  <c r="M170" i="3"/>
  <c r="L170" i="3"/>
  <c r="K170" i="3"/>
  <c r="J153" i="3"/>
  <c r="L153" i="3"/>
  <c r="M153" i="3"/>
  <c r="K153" i="3"/>
  <c r="N153" i="3"/>
  <c r="N158" i="3"/>
  <c r="N155" i="3"/>
  <c r="N156" i="3"/>
  <c r="N162" i="3"/>
  <c r="N159" i="3"/>
  <c r="N163" i="3"/>
  <c r="I186" i="3"/>
  <c r="N154" i="3"/>
  <c r="J185" i="3"/>
  <c r="L185" i="3"/>
  <c r="K185" i="3"/>
  <c r="N185" i="3"/>
  <c r="M185" i="3"/>
  <c r="I196" i="3"/>
  <c r="F18" i="2"/>
  <c r="J37" i="10"/>
  <c r="L37" i="10"/>
  <c r="J43" i="10"/>
  <c r="H11" i="10"/>
  <c r="F274" i="8"/>
  <c r="J55" i="8"/>
  <c r="L55" i="8"/>
  <c r="M20" i="6"/>
  <c r="L20" i="6"/>
  <c r="K20" i="6"/>
  <c r="I20" i="6"/>
  <c r="J20" i="6"/>
  <c r="K19" i="6"/>
  <c r="J19" i="6"/>
  <c r="I19" i="6"/>
  <c r="M19" i="6"/>
  <c r="L19" i="6"/>
  <c r="J32" i="6"/>
  <c r="I32" i="6"/>
  <c r="L32" i="6"/>
  <c r="K32" i="6"/>
  <c r="M32" i="6"/>
  <c r="I45" i="6"/>
  <c r="K45" i="6"/>
  <c r="J45" i="6"/>
  <c r="M45" i="6"/>
  <c r="L45" i="6"/>
  <c r="M50" i="6"/>
  <c r="J50" i="6"/>
  <c r="I50" i="6"/>
  <c r="L50" i="6"/>
  <c r="K50" i="6"/>
  <c r="H196" i="3"/>
  <c r="M140" i="3"/>
  <c r="L140" i="3"/>
  <c r="M44" i="2"/>
  <c r="L44" i="2"/>
  <c r="M124" i="3"/>
  <c r="L124" i="3"/>
  <c r="K124" i="3"/>
  <c r="J124" i="3"/>
  <c r="J45" i="2"/>
  <c r="K45" i="2"/>
  <c r="L125" i="3"/>
  <c r="K125" i="3"/>
  <c r="J125" i="3"/>
  <c r="M125" i="3"/>
  <c r="M69" i="2"/>
  <c r="L69" i="2"/>
  <c r="F102" i="24"/>
  <c r="H102" i="24"/>
  <c r="J79" i="24"/>
  <c r="F37" i="24"/>
  <c r="H37" i="24"/>
  <c r="H210" i="24"/>
  <c r="H207" i="24"/>
  <c r="O211" i="24"/>
  <c r="N211" i="24"/>
  <c r="F208" i="24"/>
  <c r="F218" i="24"/>
  <c r="N213" i="24"/>
  <c r="O213" i="24"/>
  <c r="H208" i="24"/>
  <c r="L173" i="24"/>
  <c r="L145" i="24"/>
  <c r="L142" i="24"/>
  <c r="J149" i="24"/>
  <c r="J143" i="24"/>
  <c r="H153" i="24"/>
  <c r="F127" i="24"/>
  <c r="L256" i="24"/>
  <c r="L261" i="24"/>
  <c r="L266" i="24"/>
  <c r="N261" i="24"/>
  <c r="O261" i="24"/>
  <c r="O258" i="24"/>
  <c r="N258" i="24"/>
  <c r="L217" i="24"/>
  <c r="O58" i="24"/>
  <c r="N58" i="24"/>
  <c r="H185" i="24"/>
  <c r="O189" i="24"/>
  <c r="N189" i="24"/>
  <c r="F186" i="24"/>
  <c r="H189" i="24"/>
  <c r="J189" i="24"/>
  <c r="O124" i="24"/>
  <c r="N124" i="24"/>
  <c r="J130" i="24"/>
  <c r="L125" i="24"/>
  <c r="J124" i="24"/>
  <c r="L119" i="24"/>
  <c r="N119" i="24"/>
  <c r="J126" i="24"/>
  <c r="F174" i="24"/>
  <c r="O168" i="24"/>
  <c r="N168" i="24"/>
  <c r="J174" i="24"/>
  <c r="L169" i="24"/>
  <c r="L166" i="24"/>
  <c r="J173" i="24"/>
  <c r="L168" i="24"/>
  <c r="AA11" i="22"/>
  <c r="Z11" i="22"/>
  <c r="Y11" i="22"/>
  <c r="AB11" i="22"/>
  <c r="X11" i="22"/>
  <c r="X16" i="22"/>
  <c r="AB16" i="22"/>
  <c r="Y16" i="22"/>
  <c r="Z16" i="22"/>
  <c r="AA16" i="22"/>
  <c r="AA15" i="22"/>
  <c r="Z15" i="22"/>
  <c r="X15" i="22"/>
  <c r="Y15" i="22"/>
  <c r="AB15" i="22"/>
  <c r="R16" i="21"/>
  <c r="S21" i="21"/>
  <c r="P118" i="19"/>
  <c r="P142" i="19"/>
  <c r="P89" i="19"/>
  <c r="P33" i="19"/>
  <c r="P145" i="19"/>
  <c r="P68" i="19"/>
  <c r="P27" i="19"/>
  <c r="O35" i="19"/>
  <c r="O23" i="19"/>
  <c r="G107" i="19"/>
  <c r="C133" i="17"/>
  <c r="F77" i="17"/>
  <c r="D161" i="17"/>
  <c r="G63" i="19"/>
  <c r="G119" i="19"/>
  <c r="F91" i="17"/>
  <c r="F63" i="17"/>
  <c r="C161" i="17"/>
  <c r="C63" i="17"/>
  <c r="C51" i="17"/>
  <c r="T9" i="16"/>
  <c r="N135" i="19"/>
  <c r="P112" i="19"/>
  <c r="N23" i="19"/>
  <c r="P24" i="19"/>
  <c r="P70" i="19"/>
  <c r="P156" i="19"/>
  <c r="P39" i="19"/>
  <c r="N91" i="19"/>
  <c r="P83" i="19"/>
  <c r="N9" i="19"/>
  <c r="N119" i="19"/>
  <c r="W119" i="19"/>
  <c r="W161" i="19"/>
  <c r="L84" i="17"/>
  <c r="K84" i="17"/>
  <c r="J84" i="17"/>
  <c r="I84" i="17"/>
  <c r="M84" i="17"/>
  <c r="E51" i="17"/>
  <c r="E135" i="17"/>
  <c r="J241" i="24"/>
  <c r="H240" i="24"/>
  <c r="F233" i="24"/>
  <c r="H233" i="24"/>
  <c r="H238" i="24"/>
  <c r="K118" i="17"/>
  <c r="I118" i="17"/>
  <c r="M52" i="17"/>
  <c r="H51" i="17"/>
  <c r="L52" i="17"/>
  <c r="K52" i="17"/>
  <c r="J52" i="17"/>
  <c r="I52" i="17"/>
  <c r="L150" i="17"/>
  <c r="J150" i="17"/>
  <c r="I150" i="17"/>
  <c r="M150" i="17"/>
  <c r="H149" i="17"/>
  <c r="K150" i="17"/>
  <c r="K113" i="17"/>
  <c r="J113" i="17"/>
  <c r="I113" i="17"/>
  <c r="M113" i="17"/>
  <c r="L113" i="17"/>
  <c r="J90" i="17"/>
  <c r="I90" i="17"/>
  <c r="L90" i="17"/>
  <c r="K90" i="17"/>
  <c r="M90" i="17"/>
  <c r="I59" i="17"/>
  <c r="K59" i="17"/>
  <c r="J59" i="17"/>
  <c r="M59" i="17"/>
  <c r="L59" i="17"/>
  <c r="I151" i="17"/>
  <c r="J151" i="17"/>
  <c r="K151" i="17"/>
  <c r="M151" i="17"/>
  <c r="L151" i="17"/>
  <c r="M114" i="17"/>
  <c r="J114" i="17"/>
  <c r="L114" i="17"/>
  <c r="I114" i="17"/>
  <c r="K114" i="17"/>
  <c r="K136" i="17"/>
  <c r="I136" i="17"/>
  <c r="L136" i="17"/>
  <c r="M136" i="17"/>
  <c r="J136" i="17"/>
  <c r="H135" i="17"/>
  <c r="M145" i="17"/>
  <c r="I145" i="17"/>
  <c r="L145" i="17"/>
  <c r="K145" i="17"/>
  <c r="J145" i="17"/>
  <c r="Y13" i="13"/>
  <c r="W13" i="13"/>
  <c r="G62" i="13"/>
  <c r="V13" i="14"/>
  <c r="U13" i="14"/>
  <c r="T13" i="14"/>
  <c r="C76" i="13"/>
  <c r="W18" i="13"/>
  <c r="AA18" i="13"/>
  <c r="Z18" i="13"/>
  <c r="Y18" i="13"/>
  <c r="X18" i="13"/>
  <c r="G20" i="13"/>
  <c r="E160" i="13"/>
  <c r="T18" i="14"/>
  <c r="V18" i="14"/>
  <c r="U18" i="14"/>
  <c r="C132" i="13"/>
  <c r="Y19" i="13"/>
  <c r="X19" i="13"/>
  <c r="W19" i="13"/>
  <c r="AA19" i="13"/>
  <c r="Z19" i="13"/>
  <c r="D160" i="13"/>
  <c r="G146" i="13"/>
  <c r="C160" i="13"/>
  <c r="T21" i="15"/>
  <c r="AA16" i="13"/>
  <c r="Z16" i="13"/>
  <c r="Y16" i="13"/>
  <c r="X16" i="13"/>
  <c r="W16" i="13"/>
  <c r="AA19" i="15"/>
  <c r="Z19" i="15"/>
  <c r="W19" i="15"/>
  <c r="Y19" i="15"/>
  <c r="X19" i="15"/>
  <c r="Y17" i="15"/>
  <c r="X17" i="15"/>
  <c r="W17" i="15"/>
  <c r="AA17" i="15"/>
  <c r="Z17" i="15"/>
  <c r="Q21" i="15"/>
  <c r="P23" i="14"/>
  <c r="E54" i="12"/>
  <c r="F38" i="10"/>
  <c r="W41" i="5"/>
  <c r="T41" i="5"/>
  <c r="S41" i="5"/>
  <c r="V41" i="5"/>
  <c r="U41" i="5"/>
  <c r="W50" i="12"/>
  <c r="W18" i="12"/>
  <c r="F53" i="12"/>
  <c r="X38" i="12"/>
  <c r="V38" i="12"/>
  <c r="U38" i="12"/>
  <c r="V29" i="12"/>
  <c r="U29" i="12"/>
  <c r="X29" i="12"/>
  <c r="U16" i="12"/>
  <c r="X16" i="12"/>
  <c r="V16" i="12"/>
  <c r="U48" i="12"/>
  <c r="X48" i="12"/>
  <c r="V48" i="12"/>
  <c r="X51" i="12"/>
  <c r="H75" i="10"/>
  <c r="H81" i="8"/>
  <c r="S43" i="6"/>
  <c r="U43" i="6"/>
  <c r="T43" i="6"/>
  <c r="W43" i="6"/>
  <c r="V43" i="6"/>
  <c r="W44" i="6"/>
  <c r="W47" i="6"/>
  <c r="S35" i="6"/>
  <c r="U35" i="6"/>
  <c r="T35" i="6"/>
  <c r="W35" i="6"/>
  <c r="V35" i="6"/>
  <c r="S27" i="6"/>
  <c r="U27" i="6"/>
  <c r="T27" i="6"/>
  <c r="V27" i="6"/>
  <c r="W27" i="6"/>
  <c r="S19" i="6"/>
  <c r="U19" i="6"/>
  <c r="T19" i="6"/>
  <c r="W19" i="6"/>
  <c r="V19" i="6"/>
  <c r="V12" i="6"/>
  <c r="T12" i="6"/>
  <c r="S52" i="5"/>
  <c r="U52" i="5"/>
  <c r="T52" i="5"/>
  <c r="W52" i="5"/>
  <c r="V52" i="5"/>
  <c r="S36" i="5"/>
  <c r="U36" i="5"/>
  <c r="T36" i="5"/>
  <c r="W36" i="5"/>
  <c r="V36" i="5"/>
  <c r="W37" i="5"/>
  <c r="T9" i="5"/>
  <c r="S9" i="5"/>
  <c r="W9" i="5"/>
  <c r="U9" i="5"/>
  <c r="V9" i="5"/>
  <c r="F186" i="3"/>
  <c r="F67" i="2"/>
  <c r="F107" i="10"/>
  <c r="H107" i="10"/>
  <c r="H86" i="10"/>
  <c r="J86" i="10"/>
  <c r="L63" i="10"/>
  <c r="F53" i="10"/>
  <c r="H53" i="10"/>
  <c r="L261" i="8"/>
  <c r="O251" i="8"/>
  <c r="N251" i="8"/>
  <c r="L231" i="8"/>
  <c r="N231" i="8"/>
  <c r="L173" i="8"/>
  <c r="O163" i="8"/>
  <c r="N163" i="8"/>
  <c r="L143" i="8"/>
  <c r="N143" i="8"/>
  <c r="F59" i="8"/>
  <c r="T47" i="5"/>
  <c r="S47" i="5"/>
  <c r="V47" i="5"/>
  <c r="U47" i="5"/>
  <c r="W47" i="5"/>
  <c r="J25" i="5"/>
  <c r="I25" i="5"/>
  <c r="K25" i="5"/>
  <c r="M25" i="5"/>
  <c r="L25" i="5"/>
  <c r="M27" i="5"/>
  <c r="M26" i="5"/>
  <c r="S12" i="5"/>
  <c r="U12" i="5"/>
  <c r="T12" i="5"/>
  <c r="V12" i="5"/>
  <c r="W12" i="5"/>
  <c r="W13" i="5"/>
  <c r="W16" i="5"/>
  <c r="X19" i="12"/>
  <c r="V19" i="12"/>
  <c r="U19" i="12"/>
  <c r="D53" i="12"/>
  <c r="W41" i="12"/>
  <c r="W28" i="12"/>
  <c r="W15" i="12"/>
  <c r="W47" i="12"/>
  <c r="F104" i="10"/>
  <c r="L85" i="10"/>
  <c r="O75" i="10"/>
  <c r="N75" i="10"/>
  <c r="L58" i="10"/>
  <c r="L12" i="10"/>
  <c r="J280" i="8"/>
  <c r="H238" i="8"/>
  <c r="H186" i="8"/>
  <c r="O166" i="8"/>
  <c r="N166" i="8"/>
  <c r="L124" i="8"/>
  <c r="F81" i="8"/>
  <c r="U49" i="6"/>
  <c r="T49" i="6"/>
  <c r="S49" i="6"/>
  <c r="W49" i="6"/>
  <c r="V49" i="6"/>
  <c r="U41" i="6"/>
  <c r="T41" i="6"/>
  <c r="S41" i="6"/>
  <c r="W41" i="6"/>
  <c r="V41" i="6"/>
  <c r="U33" i="6"/>
  <c r="T33" i="6"/>
  <c r="S33" i="6"/>
  <c r="W33" i="6"/>
  <c r="V33" i="6"/>
  <c r="U25" i="6"/>
  <c r="T25" i="6"/>
  <c r="S25" i="6"/>
  <c r="W25" i="6"/>
  <c r="V25" i="6"/>
  <c r="W26" i="6"/>
  <c r="W28" i="6"/>
  <c r="U17" i="6"/>
  <c r="T17" i="6"/>
  <c r="S17" i="6"/>
  <c r="W17" i="6"/>
  <c r="V17" i="6"/>
  <c r="W18" i="6"/>
  <c r="W20" i="6"/>
  <c r="J28" i="5"/>
  <c r="I28" i="5"/>
  <c r="L28" i="5"/>
  <c r="K28" i="5"/>
  <c r="M28" i="5"/>
  <c r="U18" i="5"/>
  <c r="T18" i="5"/>
  <c r="S18" i="5"/>
  <c r="V18" i="5"/>
  <c r="W18" i="5"/>
  <c r="F189" i="3"/>
  <c r="K19" i="2"/>
  <c r="J19" i="2"/>
  <c r="M19" i="2"/>
  <c r="L19" i="2"/>
  <c r="L83" i="13"/>
  <c r="K83" i="13"/>
  <c r="J83" i="13"/>
  <c r="M83" i="13"/>
  <c r="I83" i="13"/>
  <c r="L92" i="13"/>
  <c r="K92" i="13"/>
  <c r="J92" i="13"/>
  <c r="M92" i="13"/>
  <c r="I92" i="13"/>
  <c r="M39" i="13"/>
  <c r="I39" i="13"/>
  <c r="L39" i="13"/>
  <c r="K39" i="13"/>
  <c r="J39" i="13"/>
  <c r="M45" i="13"/>
  <c r="L45" i="13"/>
  <c r="K45" i="13"/>
  <c r="J45" i="13"/>
  <c r="I45" i="13"/>
  <c r="J13" i="13"/>
  <c r="I13" i="13"/>
  <c r="M13" i="13"/>
  <c r="L13" i="13"/>
  <c r="K13" i="13"/>
  <c r="K86" i="13"/>
  <c r="J86" i="13"/>
  <c r="I86" i="13"/>
  <c r="M86" i="13"/>
  <c r="L86" i="13"/>
  <c r="M47" i="13"/>
  <c r="I47" i="13"/>
  <c r="L47" i="13"/>
  <c r="K47" i="13"/>
  <c r="J47" i="13"/>
  <c r="M51" i="13"/>
  <c r="L51" i="13"/>
  <c r="K51" i="13"/>
  <c r="J51" i="13"/>
  <c r="I51" i="13"/>
  <c r="M128" i="13"/>
  <c r="L128" i="13"/>
  <c r="I128" i="13"/>
  <c r="J128" i="13"/>
  <c r="K128" i="13"/>
  <c r="M106" i="13"/>
  <c r="L106" i="13"/>
  <c r="K106" i="13"/>
  <c r="J106" i="13"/>
  <c r="I106" i="13"/>
  <c r="J38" i="13"/>
  <c r="I38" i="13"/>
  <c r="L38" i="13"/>
  <c r="K38" i="13"/>
  <c r="M38" i="13"/>
  <c r="J107" i="13"/>
  <c r="I107" i="13"/>
  <c r="M107" i="13"/>
  <c r="L107" i="13"/>
  <c r="K107" i="13"/>
  <c r="I41" i="13"/>
  <c r="K41" i="13"/>
  <c r="J41" i="13"/>
  <c r="M41" i="13"/>
  <c r="L41" i="13"/>
  <c r="I110" i="13"/>
  <c r="H118" i="13"/>
  <c r="L110" i="13"/>
  <c r="K110" i="13"/>
  <c r="M110" i="13"/>
  <c r="J110" i="13"/>
  <c r="J53" i="13"/>
  <c r="M53" i="13"/>
  <c r="L53" i="13"/>
  <c r="K53" i="13"/>
  <c r="I53" i="13"/>
  <c r="K130" i="13"/>
  <c r="J130" i="13"/>
  <c r="I130" i="13"/>
  <c r="M130" i="13"/>
  <c r="L130" i="13"/>
  <c r="L61" i="10"/>
  <c r="L41" i="12"/>
  <c r="K41" i="12"/>
  <c r="A14" i="12"/>
  <c r="L105" i="10"/>
  <c r="L78" i="10"/>
  <c r="J53" i="10"/>
  <c r="F11" i="10"/>
  <c r="L108" i="10"/>
  <c r="F100" i="10"/>
  <c r="O100" i="10"/>
  <c r="L81" i="10"/>
  <c r="N81" i="10"/>
  <c r="L62" i="10"/>
  <c r="O54" i="10"/>
  <c r="F54" i="10"/>
  <c r="O35" i="10"/>
  <c r="F35" i="10"/>
  <c r="N14" i="10"/>
  <c r="O14" i="10"/>
  <c r="L260" i="8"/>
  <c r="L230" i="8"/>
  <c r="N230" i="8"/>
  <c r="L172" i="8"/>
  <c r="L142" i="8"/>
  <c r="N142" i="8"/>
  <c r="H83" i="8"/>
  <c r="J83" i="8"/>
  <c r="F60" i="8"/>
  <c r="K37" i="5"/>
  <c r="I37" i="5"/>
  <c r="S27" i="5"/>
  <c r="U27" i="5"/>
  <c r="U8" i="5"/>
  <c r="S8" i="5"/>
  <c r="M19" i="5"/>
  <c r="I19" i="5"/>
  <c r="L19" i="5"/>
  <c r="K19" i="5"/>
  <c r="J19" i="5"/>
  <c r="H65" i="8"/>
  <c r="L11" i="6"/>
  <c r="K11" i="6"/>
  <c r="J11" i="6"/>
  <c r="I11" i="6"/>
  <c r="M11" i="6"/>
  <c r="G189" i="3"/>
  <c r="F260" i="8"/>
  <c r="U9" i="6"/>
  <c r="S9" i="6"/>
  <c r="L76" i="8"/>
  <c r="N76" i="8"/>
  <c r="L82" i="8"/>
  <c r="F148" i="8"/>
  <c r="H148" i="8"/>
  <c r="F9" i="8"/>
  <c r="H9" i="8"/>
  <c r="F153" i="8"/>
  <c r="H153" i="8"/>
  <c r="F241" i="8"/>
  <c r="H241" i="8"/>
  <c r="F213" i="8"/>
  <c r="F43" i="8"/>
  <c r="H43" i="8"/>
  <c r="F174" i="8"/>
  <c r="H174" i="8"/>
  <c r="F262" i="8"/>
  <c r="H262" i="8"/>
  <c r="F105" i="8"/>
  <c r="H105" i="8"/>
  <c r="F193" i="8"/>
  <c r="H193" i="8"/>
  <c r="F281" i="8"/>
  <c r="H281" i="8"/>
  <c r="F190" i="8"/>
  <c r="F99" i="8"/>
  <c r="H99" i="8"/>
  <c r="F187" i="8"/>
  <c r="H187" i="8"/>
  <c r="F275" i="8"/>
  <c r="H275" i="8"/>
  <c r="U34" i="6"/>
  <c r="S34" i="6"/>
  <c r="S11" i="6"/>
  <c r="U11" i="6"/>
  <c r="S40" i="6"/>
  <c r="U40" i="6"/>
  <c r="J43" i="5"/>
  <c r="L43" i="5"/>
  <c r="J45" i="5"/>
  <c r="L45" i="5"/>
  <c r="K168" i="3"/>
  <c r="J168" i="3"/>
  <c r="E194" i="3"/>
  <c r="M183" i="3"/>
  <c r="L183" i="3"/>
  <c r="N25" i="12"/>
  <c r="M25" i="12"/>
  <c r="L25" i="12"/>
  <c r="J25" i="12"/>
  <c r="I25" i="12"/>
  <c r="K25" i="12"/>
  <c r="J77" i="8"/>
  <c r="V10" i="5"/>
  <c r="T10" i="5"/>
  <c r="V13" i="5"/>
  <c r="T13" i="5"/>
  <c r="J143" i="3"/>
  <c r="L143" i="3"/>
  <c r="M143" i="3"/>
  <c r="N143" i="3"/>
  <c r="K143" i="3"/>
  <c r="J72" i="2"/>
  <c r="K72" i="2"/>
  <c r="J8" i="2"/>
  <c r="K8" i="2"/>
  <c r="K21" i="2"/>
  <c r="J21" i="2"/>
  <c r="M33" i="6"/>
  <c r="L33" i="6"/>
  <c r="K33" i="6"/>
  <c r="J33" i="6"/>
  <c r="I33" i="6"/>
  <c r="J140" i="3"/>
  <c r="K140" i="3"/>
  <c r="H55" i="12"/>
  <c r="K8" i="12"/>
  <c r="J8" i="12"/>
  <c r="I8" i="12"/>
  <c r="M8" i="12"/>
  <c r="L8" i="12"/>
  <c r="N8" i="12"/>
  <c r="N49" i="12"/>
  <c r="M49" i="12"/>
  <c r="L49" i="12"/>
  <c r="J49" i="12"/>
  <c r="I49" i="12"/>
  <c r="K49" i="12"/>
  <c r="M36" i="12"/>
  <c r="L36" i="12"/>
  <c r="K36" i="12"/>
  <c r="J36" i="12"/>
  <c r="I36" i="12"/>
  <c r="N36" i="12"/>
  <c r="K27" i="12"/>
  <c r="J27" i="12"/>
  <c r="I27" i="12"/>
  <c r="N27" i="12"/>
  <c r="M27" i="12"/>
  <c r="L27" i="12"/>
  <c r="I13" i="12"/>
  <c r="N13" i="12"/>
  <c r="L13" i="12"/>
  <c r="K13" i="12"/>
  <c r="M13" i="12"/>
  <c r="J13" i="12"/>
  <c r="I46" i="12"/>
  <c r="N46" i="12"/>
  <c r="L46" i="12"/>
  <c r="K46" i="12"/>
  <c r="M46" i="12"/>
  <c r="J46" i="12"/>
  <c r="O76" i="10"/>
  <c r="N76" i="10"/>
  <c r="M25" i="6"/>
  <c r="L25" i="6"/>
  <c r="K25" i="6"/>
  <c r="J25" i="6"/>
  <c r="I25" i="6"/>
  <c r="N167" i="3"/>
  <c r="M167" i="3"/>
  <c r="L167" i="3"/>
  <c r="K167" i="3"/>
  <c r="J167" i="3"/>
  <c r="N174" i="3"/>
  <c r="J174" i="3"/>
  <c r="M174" i="3"/>
  <c r="L174" i="3"/>
  <c r="K174" i="3"/>
  <c r="J157" i="3"/>
  <c r="L157" i="3"/>
  <c r="K157" i="3"/>
  <c r="N157" i="3"/>
  <c r="M157" i="3"/>
  <c r="I190" i="3"/>
  <c r="J208" i="3"/>
  <c r="L208" i="3"/>
  <c r="K208" i="3"/>
  <c r="N208" i="3"/>
  <c r="M208" i="3"/>
  <c r="N210" i="3"/>
  <c r="N218" i="3"/>
  <c r="N211" i="3"/>
  <c r="M37" i="2"/>
  <c r="L37" i="2"/>
  <c r="J34" i="10"/>
  <c r="J32" i="10"/>
  <c r="H19" i="10"/>
  <c r="F216" i="8"/>
  <c r="J63" i="8"/>
  <c r="L63" i="8"/>
  <c r="M28" i="6"/>
  <c r="L28" i="6"/>
  <c r="K28" i="6"/>
  <c r="J28" i="6"/>
  <c r="I28" i="6"/>
  <c r="K27" i="6"/>
  <c r="J27" i="6"/>
  <c r="I27" i="6"/>
  <c r="M27" i="6"/>
  <c r="L27" i="6"/>
  <c r="J40" i="6"/>
  <c r="I40" i="6"/>
  <c r="L40" i="6"/>
  <c r="K40" i="6"/>
  <c r="M40" i="6"/>
  <c r="K171" i="3"/>
  <c r="J171" i="3"/>
  <c r="M137" i="3"/>
  <c r="L137" i="3"/>
  <c r="F42" i="2"/>
  <c r="K134" i="3"/>
  <c r="J134" i="3"/>
  <c r="M134" i="3"/>
  <c r="L134" i="3"/>
  <c r="J127" i="3"/>
  <c r="L127" i="3"/>
  <c r="M127" i="3"/>
  <c r="K127" i="3"/>
  <c r="O22" i="21"/>
  <c r="S15" i="21"/>
  <c r="T15" i="21"/>
  <c r="R15" i="21"/>
  <c r="R17" i="21"/>
  <c r="P110" i="19"/>
  <c r="P125" i="19"/>
  <c r="O133" i="19"/>
  <c r="O121" i="19"/>
  <c r="P158" i="19"/>
  <c r="P81" i="19"/>
  <c r="P29" i="19"/>
  <c r="P137" i="19"/>
  <c r="P61" i="19"/>
  <c r="P18" i="19"/>
  <c r="C121" i="17"/>
  <c r="U21" i="16"/>
  <c r="Y13" i="16"/>
  <c r="W13" i="16"/>
  <c r="N105" i="19"/>
  <c r="P97" i="19"/>
  <c r="G23" i="19"/>
  <c r="G161" i="19"/>
  <c r="D63" i="17"/>
  <c r="Z20" i="16"/>
  <c r="X20" i="16"/>
  <c r="D119" i="17"/>
  <c r="U9" i="16"/>
  <c r="W10" i="16"/>
  <c r="Y10" i="16"/>
  <c r="Y19" i="16"/>
  <c r="X19" i="16"/>
  <c r="W19" i="16"/>
  <c r="AA19" i="16"/>
  <c r="Z19" i="16"/>
  <c r="C93" i="17"/>
  <c r="AA15" i="17"/>
  <c r="Z15" i="17"/>
  <c r="Y15" i="17"/>
  <c r="X15" i="17"/>
  <c r="W15" i="17"/>
  <c r="F161" i="17"/>
  <c r="Y16" i="16"/>
  <c r="W16" i="16"/>
  <c r="P129" i="19"/>
  <c r="P28" i="19"/>
  <c r="P87" i="19"/>
  <c r="P43" i="19"/>
  <c r="P100" i="19"/>
  <c r="W105" i="19"/>
  <c r="W133" i="19"/>
  <c r="W121" i="19"/>
  <c r="E65" i="17"/>
  <c r="E161" i="17"/>
  <c r="F237" i="24"/>
  <c r="H232" i="24"/>
  <c r="H229" i="24"/>
  <c r="O233" i="24"/>
  <c r="N233" i="24"/>
  <c r="F230" i="24"/>
  <c r="F235" i="24"/>
  <c r="L110" i="17"/>
  <c r="K110" i="17"/>
  <c r="J110" i="17"/>
  <c r="I110" i="17"/>
  <c r="M110" i="17"/>
  <c r="M60" i="17"/>
  <c r="L60" i="17"/>
  <c r="K60" i="17"/>
  <c r="J60" i="17"/>
  <c r="I60" i="17"/>
  <c r="K122" i="17"/>
  <c r="J122" i="17"/>
  <c r="I122" i="17"/>
  <c r="M122" i="17"/>
  <c r="H121" i="17"/>
  <c r="L122" i="17"/>
  <c r="J99" i="17"/>
  <c r="I99" i="17"/>
  <c r="L99" i="17"/>
  <c r="M99" i="17"/>
  <c r="K99" i="17"/>
  <c r="I68" i="17"/>
  <c r="K68" i="17"/>
  <c r="L68" i="17"/>
  <c r="J68" i="17"/>
  <c r="M68" i="17"/>
  <c r="L126" i="17"/>
  <c r="K126" i="17"/>
  <c r="J126" i="17"/>
  <c r="M126" i="17"/>
  <c r="I126" i="17"/>
  <c r="K144" i="17"/>
  <c r="I144" i="17"/>
  <c r="L144" i="17"/>
  <c r="M144" i="17"/>
  <c r="J144" i="17"/>
  <c r="M154" i="17"/>
  <c r="I154" i="17"/>
  <c r="J154" i="17"/>
  <c r="L154" i="17"/>
  <c r="K154" i="17"/>
  <c r="L101" i="17"/>
  <c r="K101" i="17"/>
  <c r="J101" i="17"/>
  <c r="I101" i="17"/>
  <c r="M101" i="17"/>
  <c r="K89" i="17"/>
  <c r="I89" i="17"/>
  <c r="G147" i="17"/>
  <c r="V12" i="14"/>
  <c r="U12" i="14"/>
  <c r="T12" i="14"/>
  <c r="F62" i="13"/>
  <c r="D34" i="13"/>
  <c r="G48" i="13"/>
  <c r="G118" i="13"/>
  <c r="F34" i="13"/>
  <c r="F104" i="13"/>
  <c r="F118" i="13"/>
  <c r="E34" i="13"/>
  <c r="E90" i="13"/>
  <c r="O23" i="14"/>
  <c r="D76" i="13"/>
  <c r="C90" i="13"/>
  <c r="C34" i="13"/>
  <c r="AA10" i="15"/>
  <c r="Z10" i="15"/>
  <c r="Y10" i="15"/>
  <c r="X10" i="15"/>
  <c r="W10" i="15"/>
  <c r="E104" i="13"/>
  <c r="W16" i="15"/>
  <c r="Y16" i="15"/>
  <c r="X16" i="15"/>
  <c r="AA16" i="15"/>
  <c r="Z16" i="15"/>
  <c r="E56" i="12"/>
  <c r="L84" i="10"/>
  <c r="L57" i="10"/>
  <c r="H34" i="10"/>
  <c r="F53" i="8"/>
  <c r="W33" i="5"/>
  <c r="T33" i="5"/>
  <c r="S33" i="5"/>
  <c r="V33" i="5"/>
  <c r="U33" i="5"/>
  <c r="X47" i="12"/>
  <c r="V47" i="12"/>
  <c r="U47" i="12"/>
  <c r="X15" i="12"/>
  <c r="V15" i="12"/>
  <c r="U15" i="12"/>
  <c r="X14" i="12"/>
  <c r="U14" i="12"/>
  <c r="V14" i="12"/>
  <c r="X42" i="12"/>
  <c r="V42" i="12"/>
  <c r="U42" i="12"/>
  <c r="V33" i="12"/>
  <c r="U33" i="12"/>
  <c r="X33" i="12"/>
  <c r="U20" i="12"/>
  <c r="X20" i="12"/>
  <c r="V20" i="12"/>
  <c r="U52" i="12"/>
  <c r="X52" i="12"/>
  <c r="V52" i="12"/>
  <c r="L87" i="10"/>
  <c r="J54" i="10"/>
  <c r="N31" i="10"/>
  <c r="O31" i="10"/>
  <c r="J282" i="8"/>
  <c r="J260" i="8"/>
  <c r="J238" i="8"/>
  <c r="J216" i="8"/>
  <c r="J194" i="8"/>
  <c r="J172" i="8"/>
  <c r="J150" i="8"/>
  <c r="J128" i="8"/>
  <c r="N56" i="8"/>
  <c r="O56" i="8"/>
  <c r="S44" i="5"/>
  <c r="U44" i="5"/>
  <c r="T44" i="5"/>
  <c r="W44" i="5"/>
  <c r="V44" i="5"/>
  <c r="I27" i="5"/>
  <c r="K27" i="5"/>
  <c r="G54" i="12"/>
  <c r="C53" i="12"/>
  <c r="F63" i="10"/>
  <c r="J19" i="10"/>
  <c r="L19" i="10"/>
  <c r="H279" i="8"/>
  <c r="J279" i="8"/>
  <c r="J241" i="8"/>
  <c r="L241" i="8"/>
  <c r="O231" i="8"/>
  <c r="J211" i="8"/>
  <c r="L211" i="8"/>
  <c r="H191" i="8"/>
  <c r="J191" i="8"/>
  <c r="J153" i="8"/>
  <c r="L153" i="8"/>
  <c r="O143" i="8"/>
  <c r="J123" i="8"/>
  <c r="L123" i="8"/>
  <c r="T23" i="5"/>
  <c r="S23" i="5"/>
  <c r="U23" i="5"/>
  <c r="W23" i="5"/>
  <c r="V23" i="5"/>
  <c r="M54" i="13"/>
  <c r="L54" i="13"/>
  <c r="K54" i="13"/>
  <c r="H62" i="13"/>
  <c r="J54" i="13"/>
  <c r="I54" i="13"/>
  <c r="W12" i="12"/>
  <c r="W45" i="12"/>
  <c r="W32" i="12"/>
  <c r="W19" i="12"/>
  <c r="W51" i="12"/>
  <c r="O102" i="10"/>
  <c r="N102" i="10"/>
  <c r="F85" i="10"/>
  <c r="F75" i="10"/>
  <c r="L39" i="10"/>
  <c r="L278" i="8"/>
  <c r="J258" i="8"/>
  <c r="H216" i="8"/>
  <c r="H164" i="8"/>
  <c r="O144" i="8"/>
  <c r="N144" i="8"/>
  <c r="H79" i="8"/>
  <c r="L56" i="8"/>
  <c r="K36" i="5"/>
  <c r="J36" i="5"/>
  <c r="I36" i="5"/>
  <c r="M36" i="5"/>
  <c r="L36" i="5"/>
  <c r="M37" i="5"/>
  <c r="U26" i="5"/>
  <c r="T26" i="5"/>
  <c r="S26" i="5"/>
  <c r="V26" i="5"/>
  <c r="W26" i="5"/>
  <c r="J9" i="5"/>
  <c r="I9" i="5"/>
  <c r="L9" i="5"/>
  <c r="K9" i="5"/>
  <c r="M9" i="5"/>
  <c r="K112" i="13"/>
  <c r="J112" i="13"/>
  <c r="I112" i="13"/>
  <c r="M112" i="13"/>
  <c r="L112" i="13"/>
  <c r="K121" i="13"/>
  <c r="J121" i="13"/>
  <c r="I121" i="13"/>
  <c r="M121" i="13"/>
  <c r="L121" i="13"/>
  <c r="M56" i="13"/>
  <c r="I56" i="13"/>
  <c r="L56" i="13"/>
  <c r="K56" i="13"/>
  <c r="J56" i="13"/>
  <c r="K69" i="13"/>
  <c r="J69" i="13"/>
  <c r="I69" i="13"/>
  <c r="M69" i="13"/>
  <c r="L69" i="13"/>
  <c r="J17" i="13"/>
  <c r="I17" i="13"/>
  <c r="M17" i="13"/>
  <c r="L17" i="13"/>
  <c r="K17" i="13"/>
  <c r="L126" i="13"/>
  <c r="K126" i="13"/>
  <c r="J126" i="13"/>
  <c r="I126" i="13"/>
  <c r="M126" i="13"/>
  <c r="L66" i="13"/>
  <c r="K66" i="13"/>
  <c r="J66" i="13"/>
  <c r="M66" i="13"/>
  <c r="I66" i="13"/>
  <c r="M59" i="13"/>
  <c r="L59" i="13"/>
  <c r="K59" i="13"/>
  <c r="J59" i="13"/>
  <c r="I59" i="13"/>
  <c r="M137" i="13"/>
  <c r="L137" i="13"/>
  <c r="I137" i="13"/>
  <c r="K137" i="13"/>
  <c r="J137" i="13"/>
  <c r="M114" i="13"/>
  <c r="L114" i="13"/>
  <c r="K114" i="13"/>
  <c r="J114" i="13"/>
  <c r="I114" i="13"/>
  <c r="J46" i="13"/>
  <c r="I46" i="13"/>
  <c r="L46" i="13"/>
  <c r="M46" i="13"/>
  <c r="K46" i="13"/>
  <c r="J115" i="13"/>
  <c r="I115" i="13"/>
  <c r="M115" i="13"/>
  <c r="L115" i="13"/>
  <c r="K115" i="13"/>
  <c r="I50" i="13"/>
  <c r="K50" i="13"/>
  <c r="M50" i="13"/>
  <c r="L50" i="13"/>
  <c r="J50" i="13"/>
  <c r="I127" i="13"/>
  <c r="L127" i="13"/>
  <c r="K127" i="13"/>
  <c r="M127" i="13"/>
  <c r="J127" i="13"/>
  <c r="K61" i="13"/>
  <c r="J61" i="13"/>
  <c r="I61" i="13"/>
  <c r="M61" i="13"/>
  <c r="L61" i="13"/>
  <c r="K139" i="13"/>
  <c r="J139" i="13"/>
  <c r="M139" i="13"/>
  <c r="L139" i="13"/>
  <c r="I139" i="13"/>
  <c r="O59" i="10"/>
  <c r="N59" i="10"/>
  <c r="A13" i="12"/>
  <c r="G55" i="12"/>
  <c r="F105" i="10"/>
  <c r="F78" i="10"/>
  <c r="W46" i="12"/>
  <c r="F108" i="10"/>
  <c r="N98" i="10"/>
  <c r="O98" i="10"/>
  <c r="O81" i="10"/>
  <c r="F81" i="10"/>
  <c r="F62" i="10"/>
  <c r="L43" i="10"/>
  <c r="N33" i="10"/>
  <c r="O33" i="10"/>
  <c r="F14" i="10"/>
  <c r="H278" i="8"/>
  <c r="J278" i="8"/>
  <c r="J240" i="8"/>
  <c r="L240" i="8"/>
  <c r="F230" i="8"/>
  <c r="O230" i="8"/>
  <c r="J210" i="8"/>
  <c r="L210" i="8"/>
  <c r="H190" i="8"/>
  <c r="J190" i="8"/>
  <c r="F172" i="8"/>
  <c r="J152" i="8"/>
  <c r="L152" i="8"/>
  <c r="O142" i="8"/>
  <c r="J122" i="8"/>
  <c r="L122" i="8"/>
  <c r="N58" i="8"/>
  <c r="O58" i="8"/>
  <c r="I45" i="5"/>
  <c r="K45" i="5"/>
  <c r="U35" i="5"/>
  <c r="S35" i="5"/>
  <c r="U16" i="5"/>
  <c r="S16" i="5"/>
  <c r="W14" i="5"/>
  <c r="S14" i="5"/>
  <c r="U14" i="5"/>
  <c r="T14" i="5"/>
  <c r="V14" i="5"/>
  <c r="H56" i="8"/>
  <c r="H54" i="8"/>
  <c r="L51" i="5"/>
  <c r="J51" i="5"/>
  <c r="G193" i="3"/>
  <c r="F120" i="8"/>
  <c r="F282" i="8"/>
  <c r="L84" i="8"/>
  <c r="F14" i="8"/>
  <c r="H14" i="8"/>
  <c r="F170" i="8"/>
  <c r="H170" i="8"/>
  <c r="F17" i="8"/>
  <c r="H17" i="8"/>
  <c r="F167" i="8"/>
  <c r="H167" i="8"/>
  <c r="F255" i="8"/>
  <c r="H255" i="8"/>
  <c r="F235" i="8"/>
  <c r="F100" i="8"/>
  <c r="H100" i="8"/>
  <c r="F188" i="8"/>
  <c r="F276" i="8"/>
  <c r="F119" i="8"/>
  <c r="H119" i="8"/>
  <c r="F207" i="8"/>
  <c r="H207" i="8"/>
  <c r="F10" i="8"/>
  <c r="H10" i="8"/>
  <c r="F212" i="8"/>
  <c r="F107" i="8"/>
  <c r="H107" i="8"/>
  <c r="F195" i="8"/>
  <c r="H195" i="8"/>
  <c r="F283" i="8"/>
  <c r="H283" i="8"/>
  <c r="U42" i="6"/>
  <c r="S42" i="6"/>
  <c r="U22" i="6"/>
  <c r="S22" i="6"/>
  <c r="S48" i="6"/>
  <c r="U48" i="6"/>
  <c r="L7" i="5"/>
  <c r="J7" i="5"/>
  <c r="L39" i="5"/>
  <c r="J39" i="5"/>
  <c r="M155" i="3"/>
  <c r="L155" i="3"/>
  <c r="M210" i="3"/>
  <c r="L210" i="3"/>
  <c r="L138" i="3"/>
  <c r="M138" i="3"/>
  <c r="J85" i="8"/>
  <c r="T21" i="5"/>
  <c r="V21" i="5"/>
  <c r="T8" i="5"/>
  <c r="V8" i="5"/>
  <c r="T24" i="5"/>
  <c r="V24" i="5"/>
  <c r="E192" i="3"/>
  <c r="L142" i="3"/>
  <c r="K142" i="3"/>
  <c r="J142" i="3"/>
  <c r="N142" i="3"/>
  <c r="M142" i="3"/>
  <c r="J59" i="2"/>
  <c r="H68" i="2"/>
  <c r="K59" i="2"/>
  <c r="K12" i="2"/>
  <c r="J12" i="2"/>
  <c r="U28" i="6"/>
  <c r="S28" i="6"/>
  <c r="E196" i="3"/>
  <c r="N21" i="12"/>
  <c r="M21" i="12"/>
  <c r="L21" i="12"/>
  <c r="J21" i="12"/>
  <c r="I21" i="12"/>
  <c r="K21" i="12"/>
  <c r="M40" i="12"/>
  <c r="L40" i="12"/>
  <c r="K40" i="12"/>
  <c r="J40" i="12"/>
  <c r="N40" i="12"/>
  <c r="I40" i="12"/>
  <c r="K31" i="12"/>
  <c r="J31" i="12"/>
  <c r="I31" i="12"/>
  <c r="N31" i="12"/>
  <c r="M31" i="12"/>
  <c r="L31" i="12"/>
  <c r="I18" i="12"/>
  <c r="N18" i="12"/>
  <c r="L18" i="12"/>
  <c r="K18" i="12"/>
  <c r="M18" i="12"/>
  <c r="J18" i="12"/>
  <c r="I50" i="12"/>
  <c r="N50" i="12"/>
  <c r="L50" i="12"/>
  <c r="K50" i="12"/>
  <c r="M50" i="12"/>
  <c r="J50" i="12"/>
  <c r="U20" i="6"/>
  <c r="S20" i="6"/>
  <c r="I193" i="3"/>
  <c r="N182" i="3"/>
  <c r="J182" i="3"/>
  <c r="K182" i="3"/>
  <c r="M182" i="3"/>
  <c r="L182" i="3"/>
  <c r="J161" i="3"/>
  <c r="L161" i="3"/>
  <c r="M161" i="3"/>
  <c r="K161" i="3"/>
  <c r="N161" i="3"/>
  <c r="I194" i="3"/>
  <c r="J212" i="3"/>
  <c r="L212" i="3"/>
  <c r="K212" i="3"/>
  <c r="N212" i="3"/>
  <c r="M212" i="3"/>
  <c r="F17" i="2"/>
  <c r="J42" i="10"/>
  <c r="J40" i="10"/>
  <c r="H16" i="10"/>
  <c r="J56" i="8"/>
  <c r="J60" i="8"/>
  <c r="M12" i="6"/>
  <c r="L12" i="6"/>
  <c r="I12" i="6"/>
  <c r="K12" i="6"/>
  <c r="J12" i="6"/>
  <c r="M36" i="6"/>
  <c r="L36" i="6"/>
  <c r="K36" i="6"/>
  <c r="J36" i="6"/>
  <c r="I36" i="6"/>
  <c r="K35" i="6"/>
  <c r="J35" i="6"/>
  <c r="I35" i="6"/>
  <c r="M35" i="6"/>
  <c r="L35" i="6"/>
  <c r="J48" i="6"/>
  <c r="I48" i="6"/>
  <c r="L48" i="6"/>
  <c r="K48" i="6"/>
  <c r="M48" i="6"/>
  <c r="M7" i="6"/>
  <c r="J7" i="6"/>
  <c r="I7" i="6"/>
  <c r="L7" i="6"/>
  <c r="K7" i="6"/>
  <c r="H186" i="3"/>
  <c r="K175" i="3"/>
  <c r="J175" i="3"/>
  <c r="H189" i="3"/>
  <c r="L215" i="24"/>
  <c r="J153" i="24"/>
  <c r="J150" i="24"/>
  <c r="H151" i="24"/>
  <c r="H145" i="24"/>
  <c r="J145" i="24"/>
  <c r="J264" i="24"/>
  <c r="J261" i="24"/>
  <c r="J255" i="24"/>
  <c r="J260" i="24"/>
  <c r="F255" i="24"/>
  <c r="L263" i="24"/>
  <c r="L260" i="24"/>
  <c r="H147" i="24"/>
  <c r="F240" i="24"/>
  <c r="O190" i="24"/>
  <c r="N190" i="24"/>
  <c r="J196" i="24"/>
  <c r="L191" i="24"/>
  <c r="L196" i="24"/>
  <c r="O188" i="24"/>
  <c r="N188" i="24"/>
  <c r="L151" i="24"/>
  <c r="L126" i="24"/>
  <c r="J125" i="24"/>
  <c r="J122" i="24"/>
  <c r="J119" i="24"/>
  <c r="H126" i="24"/>
  <c r="H128" i="24"/>
  <c r="L170" i="24"/>
  <c r="J169" i="24"/>
  <c r="J166" i="24"/>
  <c r="J163" i="24"/>
  <c r="J165" i="24"/>
  <c r="L165" i="24"/>
  <c r="H175" i="24"/>
  <c r="J175" i="24"/>
  <c r="AB13" i="22"/>
  <c r="AA13" i="22"/>
  <c r="Y13" i="22"/>
  <c r="W21" i="22"/>
  <c r="Z13" i="22"/>
  <c r="X13" i="22"/>
  <c r="V21" i="22"/>
  <c r="AA20" i="22"/>
  <c r="Y20" i="22"/>
  <c r="N22" i="21"/>
  <c r="M22" i="21"/>
  <c r="S16" i="21"/>
  <c r="S14" i="21"/>
  <c r="Q22" i="21"/>
  <c r="T14" i="21"/>
  <c r="R14" i="21"/>
  <c r="P101" i="19"/>
  <c r="P116" i="19"/>
  <c r="P150" i="19"/>
  <c r="O149" i="19"/>
  <c r="P72" i="19"/>
  <c r="O77" i="19"/>
  <c r="P25" i="19"/>
  <c r="P128" i="19"/>
  <c r="P57" i="19"/>
  <c r="P14" i="19"/>
  <c r="O21" i="19"/>
  <c r="J118" i="17"/>
  <c r="L118" i="17"/>
  <c r="G35" i="19"/>
  <c r="G91" i="19"/>
  <c r="C149" i="17"/>
  <c r="P140" i="19"/>
  <c r="F79" i="17"/>
  <c r="D51" i="17"/>
  <c r="J100" i="17"/>
  <c r="L100" i="17"/>
  <c r="C77" i="17"/>
  <c r="C65" i="17"/>
  <c r="T21" i="17"/>
  <c r="F133" i="17"/>
  <c r="F121" i="17"/>
  <c r="N79" i="19"/>
  <c r="P80" i="19"/>
  <c r="P138" i="19"/>
  <c r="P32" i="19"/>
  <c r="P96" i="19"/>
  <c r="P47" i="19"/>
  <c r="P109" i="19"/>
  <c r="W135" i="19"/>
  <c r="W65" i="19"/>
  <c r="M129" i="17"/>
  <c r="K129" i="17"/>
  <c r="J129" i="17"/>
  <c r="I129" i="17"/>
  <c r="L129" i="17"/>
  <c r="M57" i="17"/>
  <c r="L57" i="17"/>
  <c r="I57" i="17"/>
  <c r="J57" i="17"/>
  <c r="K57" i="17"/>
  <c r="E77" i="17"/>
  <c r="E63" i="17"/>
  <c r="L75" i="17"/>
  <c r="K75" i="17"/>
  <c r="J75" i="17"/>
  <c r="I75" i="17"/>
  <c r="M75" i="17"/>
  <c r="F234" i="24"/>
  <c r="O231" i="24"/>
  <c r="N231" i="24"/>
  <c r="L241" i="24"/>
  <c r="L238" i="24"/>
  <c r="O230" i="24"/>
  <c r="N230" i="24"/>
  <c r="L240" i="24"/>
  <c r="N235" i="24"/>
  <c r="O235" i="24"/>
  <c r="H230" i="24"/>
  <c r="W79" i="19"/>
  <c r="M69" i="17"/>
  <c r="L69" i="17"/>
  <c r="K69" i="17"/>
  <c r="H77" i="17"/>
  <c r="J69" i="17"/>
  <c r="I69" i="17"/>
  <c r="H65" i="17"/>
  <c r="K53" i="17"/>
  <c r="J53" i="17"/>
  <c r="I53" i="17"/>
  <c r="M53" i="17"/>
  <c r="L53" i="17"/>
  <c r="M138" i="17"/>
  <c r="K138" i="17"/>
  <c r="J138" i="17"/>
  <c r="L138" i="17"/>
  <c r="I138" i="17"/>
  <c r="J108" i="17"/>
  <c r="I108" i="17"/>
  <c r="L108" i="17"/>
  <c r="H107" i="17"/>
  <c r="K108" i="17"/>
  <c r="M108" i="17"/>
  <c r="I76" i="17"/>
  <c r="K76" i="17"/>
  <c r="M76" i="17"/>
  <c r="J76" i="17"/>
  <c r="L76" i="17"/>
  <c r="M54" i="17"/>
  <c r="J54" i="17"/>
  <c r="L54" i="17"/>
  <c r="K54" i="17"/>
  <c r="I54" i="17"/>
  <c r="L143" i="17"/>
  <c r="K143" i="17"/>
  <c r="J143" i="17"/>
  <c r="I143" i="17"/>
  <c r="M143" i="17"/>
  <c r="K153" i="17"/>
  <c r="I153" i="17"/>
  <c r="H161" i="17"/>
  <c r="L153" i="17"/>
  <c r="M153" i="17"/>
  <c r="J153" i="17"/>
  <c r="K98" i="17"/>
  <c r="I98" i="17"/>
  <c r="W10" i="13"/>
  <c r="AA10" i="13"/>
  <c r="Z10" i="13"/>
  <c r="Y10" i="13"/>
  <c r="X10" i="13"/>
  <c r="F48" i="13"/>
  <c r="Q20" i="13"/>
  <c r="J37" i="13"/>
  <c r="L37" i="13"/>
  <c r="V19" i="14"/>
  <c r="U19" i="14"/>
  <c r="T19" i="14"/>
  <c r="D90" i="13"/>
  <c r="V20" i="14"/>
  <c r="U20" i="14"/>
  <c r="T20" i="14"/>
  <c r="AA11" i="15"/>
  <c r="Z11" i="15"/>
  <c r="W11" i="15"/>
  <c r="Y11" i="15"/>
  <c r="X11" i="15"/>
  <c r="Y9" i="15"/>
  <c r="X9" i="15"/>
  <c r="W9" i="15"/>
  <c r="AA9" i="15"/>
  <c r="Z9" i="15"/>
  <c r="AA14" i="15"/>
  <c r="F84" i="10"/>
  <c r="F57" i="10"/>
  <c r="W25" i="5"/>
  <c r="S25" i="5"/>
  <c r="V25" i="5"/>
  <c r="U25" i="5"/>
  <c r="T25" i="5"/>
  <c r="W27" i="5"/>
  <c r="X9" i="13"/>
  <c r="Z9" i="13"/>
  <c r="X13" i="12"/>
  <c r="V13" i="12"/>
  <c r="U13" i="12"/>
  <c r="X46" i="12"/>
  <c r="V46" i="12"/>
  <c r="U46" i="12"/>
  <c r="V37" i="12"/>
  <c r="U37" i="12"/>
  <c r="X37" i="12"/>
  <c r="U24" i="12"/>
  <c r="X24" i="12"/>
  <c r="V24" i="12"/>
  <c r="U56" i="12"/>
  <c r="X56" i="12"/>
  <c r="V56" i="12"/>
  <c r="J108" i="10"/>
  <c r="J62" i="10"/>
  <c r="L41" i="10"/>
  <c r="F31" i="10"/>
  <c r="L280" i="8"/>
  <c r="L258" i="8"/>
  <c r="L236" i="8"/>
  <c r="L214" i="8"/>
  <c r="L192" i="8"/>
  <c r="L170" i="8"/>
  <c r="L148" i="8"/>
  <c r="L126" i="8"/>
  <c r="F56" i="8"/>
  <c r="I35" i="5"/>
  <c r="K35" i="5"/>
  <c r="I8" i="5"/>
  <c r="K8" i="5"/>
  <c r="J35" i="2"/>
  <c r="K35" i="2"/>
  <c r="X12" i="12"/>
  <c r="V12" i="12"/>
  <c r="U12" i="12"/>
  <c r="E53" i="12"/>
  <c r="E57" i="12" s="1"/>
  <c r="V39" i="12"/>
  <c r="U39" i="12"/>
  <c r="J103" i="10"/>
  <c r="L103" i="10"/>
  <c r="L82" i="10"/>
  <c r="H40" i="10"/>
  <c r="O15" i="10"/>
  <c r="N15" i="10"/>
  <c r="L239" i="8"/>
  <c r="O229" i="8"/>
  <c r="N229" i="8"/>
  <c r="L209" i="8"/>
  <c r="N209" i="8"/>
  <c r="L151" i="8"/>
  <c r="O141" i="8"/>
  <c r="N141" i="8"/>
  <c r="L121" i="8"/>
  <c r="N121" i="8"/>
  <c r="J41" i="5"/>
  <c r="I41" i="5"/>
  <c r="L41" i="5"/>
  <c r="K41" i="5"/>
  <c r="M41" i="5"/>
  <c r="W17" i="12"/>
  <c r="W49" i="12"/>
  <c r="W36" i="12"/>
  <c r="W23" i="12"/>
  <c r="W55" i="12"/>
  <c r="F102" i="10"/>
  <c r="H102" i="10"/>
  <c r="F83" i="10"/>
  <c r="O56" i="10"/>
  <c r="N56" i="10"/>
  <c r="F39" i="10"/>
  <c r="L20" i="10"/>
  <c r="O10" i="10"/>
  <c r="N10" i="10"/>
  <c r="L256" i="8"/>
  <c r="J236" i="8"/>
  <c r="H194" i="8"/>
  <c r="H142" i="8"/>
  <c r="O122" i="8"/>
  <c r="N122" i="8"/>
  <c r="U14" i="6"/>
  <c r="T14" i="6"/>
  <c r="S14" i="6"/>
  <c r="W14" i="6"/>
  <c r="V14" i="6"/>
  <c r="K44" i="5"/>
  <c r="J44" i="5"/>
  <c r="I44" i="5"/>
  <c r="M44" i="5"/>
  <c r="L44" i="5"/>
  <c r="U34" i="5"/>
  <c r="T34" i="5"/>
  <c r="S34" i="5"/>
  <c r="W34" i="5"/>
  <c r="V34" i="5"/>
  <c r="W35" i="5"/>
  <c r="U7" i="5"/>
  <c r="T7" i="5"/>
  <c r="S7" i="5"/>
  <c r="V7" i="5"/>
  <c r="W7" i="5"/>
  <c r="W10" i="5"/>
  <c r="W8" i="5"/>
  <c r="M11" i="13"/>
  <c r="L11" i="13"/>
  <c r="K11" i="13"/>
  <c r="J11" i="13"/>
  <c r="I11" i="13"/>
  <c r="M116" i="13"/>
  <c r="J116" i="13"/>
  <c r="I116" i="13"/>
  <c r="L116" i="13"/>
  <c r="K116" i="13"/>
  <c r="M125" i="13"/>
  <c r="J125" i="13"/>
  <c r="I125" i="13"/>
  <c r="L125" i="13"/>
  <c r="K125" i="13"/>
  <c r="M65" i="13"/>
  <c r="J65" i="13"/>
  <c r="I65" i="13"/>
  <c r="L65" i="13"/>
  <c r="K65" i="13"/>
  <c r="M73" i="13"/>
  <c r="J73" i="13"/>
  <c r="I73" i="13"/>
  <c r="L73" i="13"/>
  <c r="K73" i="13"/>
  <c r="L31" i="13"/>
  <c r="K31" i="13"/>
  <c r="J31" i="13"/>
  <c r="M31" i="13"/>
  <c r="I31" i="13"/>
  <c r="K155" i="13"/>
  <c r="J155" i="13"/>
  <c r="I155" i="13"/>
  <c r="M155" i="13"/>
  <c r="L155" i="13"/>
  <c r="K95" i="13"/>
  <c r="J95" i="13"/>
  <c r="I95" i="13"/>
  <c r="M95" i="13"/>
  <c r="L95" i="13"/>
  <c r="M68" i="13"/>
  <c r="L68" i="13"/>
  <c r="I68" i="13"/>
  <c r="H76" i="13"/>
  <c r="K68" i="13"/>
  <c r="J68" i="13"/>
  <c r="M145" i="13"/>
  <c r="L145" i="13"/>
  <c r="I145" i="13"/>
  <c r="K145" i="13"/>
  <c r="J145" i="13"/>
  <c r="M123" i="13"/>
  <c r="L123" i="13"/>
  <c r="K123" i="13"/>
  <c r="J123" i="13"/>
  <c r="I123" i="13"/>
  <c r="J55" i="13"/>
  <c r="I55" i="13"/>
  <c r="L55" i="13"/>
  <c r="K55" i="13"/>
  <c r="M55" i="13"/>
  <c r="J124" i="13"/>
  <c r="I124" i="13"/>
  <c r="H132" i="13"/>
  <c r="M124" i="13"/>
  <c r="L124" i="13"/>
  <c r="K124" i="13"/>
  <c r="I58" i="13"/>
  <c r="K58" i="13"/>
  <c r="J58" i="13"/>
  <c r="M58" i="13"/>
  <c r="L58" i="13"/>
  <c r="I136" i="13"/>
  <c r="L136" i="13"/>
  <c r="K136" i="13"/>
  <c r="M136" i="13"/>
  <c r="J136" i="13"/>
  <c r="K70" i="13"/>
  <c r="J70" i="13"/>
  <c r="M70" i="13"/>
  <c r="L70" i="13"/>
  <c r="I70" i="13"/>
  <c r="K148" i="13"/>
  <c r="J148" i="13"/>
  <c r="M148" i="13"/>
  <c r="L148" i="13"/>
  <c r="I148" i="13"/>
  <c r="L53" i="10"/>
  <c r="N53" i="10"/>
  <c r="J41" i="12"/>
  <c r="I41" i="12"/>
  <c r="L40" i="10"/>
  <c r="H80" i="8"/>
  <c r="J80" i="8"/>
  <c r="X43" i="12"/>
  <c r="V43" i="12"/>
  <c r="U43" i="12"/>
  <c r="C54" i="12"/>
  <c r="F98" i="10"/>
  <c r="H98" i="10"/>
  <c r="F79" i="10"/>
  <c r="H79" i="10"/>
  <c r="F43" i="10"/>
  <c r="F33" i="10"/>
  <c r="H33" i="10"/>
  <c r="L238" i="8"/>
  <c r="L208" i="8"/>
  <c r="N208" i="8"/>
  <c r="L150" i="8"/>
  <c r="L120" i="8"/>
  <c r="N120" i="8"/>
  <c r="O79" i="8"/>
  <c r="F79" i="8"/>
  <c r="F58" i="8"/>
  <c r="H58" i="8"/>
  <c r="K47" i="2"/>
  <c r="J47" i="2"/>
  <c r="H64" i="8"/>
  <c r="J64" i="8"/>
  <c r="H62" i="8"/>
  <c r="T49" i="5"/>
  <c r="V49" i="5"/>
  <c r="G187" i="3"/>
  <c r="L81" i="8"/>
  <c r="F164" i="8"/>
  <c r="L86" i="8"/>
  <c r="F12" i="8"/>
  <c r="H12" i="8"/>
  <c r="F192" i="8"/>
  <c r="H192" i="8"/>
  <c r="F36" i="8"/>
  <c r="H36" i="8"/>
  <c r="F175" i="8"/>
  <c r="H175" i="8"/>
  <c r="F263" i="8"/>
  <c r="H263" i="8"/>
  <c r="F257" i="8"/>
  <c r="F108" i="8"/>
  <c r="H108" i="8"/>
  <c r="F196" i="8"/>
  <c r="H196" i="8"/>
  <c r="F284" i="8"/>
  <c r="H284" i="8"/>
  <c r="F127" i="8"/>
  <c r="H127" i="8"/>
  <c r="F215" i="8"/>
  <c r="H215" i="8"/>
  <c r="F18" i="8"/>
  <c r="H18" i="8"/>
  <c r="F234" i="8"/>
  <c r="F121" i="8"/>
  <c r="H121" i="8"/>
  <c r="F209" i="8"/>
  <c r="H209" i="8"/>
  <c r="M41" i="6"/>
  <c r="L41" i="6"/>
  <c r="K41" i="6"/>
  <c r="J41" i="6"/>
  <c r="I41" i="6"/>
  <c r="U50" i="6"/>
  <c r="S50" i="6"/>
  <c r="S30" i="6"/>
  <c r="U30" i="6"/>
  <c r="L15" i="5"/>
  <c r="J15" i="5"/>
  <c r="L47" i="5"/>
  <c r="J47" i="5"/>
  <c r="L159" i="3"/>
  <c r="M159" i="3"/>
  <c r="N136" i="3"/>
  <c r="J136" i="3"/>
  <c r="L136" i="3"/>
  <c r="K136" i="3"/>
  <c r="M136" i="3"/>
  <c r="G17" i="2"/>
  <c r="J39" i="10"/>
  <c r="J82" i="8"/>
  <c r="V16" i="5"/>
  <c r="T16" i="5"/>
  <c r="V32" i="5"/>
  <c r="T32" i="5"/>
  <c r="L176" i="3"/>
  <c r="K176" i="3"/>
  <c r="J176" i="3"/>
  <c r="I187" i="3"/>
  <c r="N176" i="3"/>
  <c r="M176" i="3"/>
  <c r="K60" i="2"/>
  <c r="J60" i="2"/>
  <c r="J63" i="2"/>
  <c r="K63" i="2"/>
  <c r="J16" i="2"/>
  <c r="K16" i="2"/>
  <c r="K7" i="2"/>
  <c r="J7" i="2"/>
  <c r="H187" i="3"/>
  <c r="K137" i="3"/>
  <c r="J137" i="3"/>
  <c r="H53" i="12"/>
  <c r="N6" i="12"/>
  <c r="M6" i="12"/>
  <c r="L6" i="12"/>
  <c r="K6" i="12"/>
  <c r="I6" i="12"/>
  <c r="J6" i="12"/>
  <c r="M9" i="12"/>
  <c r="M41" i="12"/>
  <c r="N9" i="12"/>
  <c r="N37" i="12"/>
  <c r="M37" i="12"/>
  <c r="L37" i="12"/>
  <c r="J37" i="12"/>
  <c r="I37" i="12"/>
  <c r="K37" i="12"/>
  <c r="N11" i="12"/>
  <c r="M11" i="12"/>
  <c r="L11" i="12"/>
  <c r="J11" i="12"/>
  <c r="I11" i="12"/>
  <c r="K11" i="12"/>
  <c r="M44" i="12"/>
  <c r="L44" i="12"/>
  <c r="K44" i="12"/>
  <c r="J44" i="12"/>
  <c r="N44" i="12"/>
  <c r="I44" i="12"/>
  <c r="K35" i="12"/>
  <c r="J35" i="12"/>
  <c r="I35" i="12"/>
  <c r="N35" i="12"/>
  <c r="M35" i="12"/>
  <c r="L35" i="12"/>
  <c r="I22" i="12"/>
  <c r="N22" i="12"/>
  <c r="L22" i="12"/>
  <c r="K22" i="12"/>
  <c r="M22" i="12"/>
  <c r="J22" i="12"/>
  <c r="N12" i="12"/>
  <c r="M12" i="12"/>
  <c r="K12" i="12"/>
  <c r="J12" i="12"/>
  <c r="L12" i="12"/>
  <c r="I12" i="12"/>
  <c r="F252" i="8"/>
  <c r="N214" i="3"/>
  <c r="M214" i="3"/>
  <c r="L214" i="3"/>
  <c r="J214" i="3"/>
  <c r="K214" i="3"/>
  <c r="L162" i="3"/>
  <c r="M162" i="3"/>
  <c r="N209" i="3"/>
  <c r="J209" i="3"/>
  <c r="K209" i="3"/>
  <c r="M209" i="3"/>
  <c r="L209" i="3"/>
  <c r="J165" i="3"/>
  <c r="L165" i="3"/>
  <c r="K165" i="3"/>
  <c r="N165" i="3"/>
  <c r="M165" i="3"/>
  <c r="J216" i="3"/>
  <c r="L216" i="3"/>
  <c r="K216" i="3"/>
  <c r="N216" i="3"/>
  <c r="M216" i="3"/>
  <c r="J36" i="10"/>
  <c r="H13" i="10"/>
  <c r="J54" i="8"/>
  <c r="L54" i="8"/>
  <c r="J87" i="8"/>
  <c r="M23" i="6"/>
  <c r="L23" i="6"/>
  <c r="I23" i="6"/>
  <c r="J23" i="6"/>
  <c r="K23" i="6"/>
  <c r="M44" i="6"/>
  <c r="L44" i="6"/>
  <c r="K44" i="6"/>
  <c r="J44" i="6"/>
  <c r="I44" i="6"/>
  <c r="K43" i="6"/>
  <c r="J43" i="6"/>
  <c r="I43" i="6"/>
  <c r="M43" i="6"/>
  <c r="L43" i="6"/>
  <c r="M15" i="6"/>
  <c r="J15" i="6"/>
  <c r="I15" i="6"/>
  <c r="L15" i="6"/>
  <c r="K15" i="6"/>
  <c r="H190" i="3"/>
  <c r="J179" i="3"/>
  <c r="K179" i="3"/>
  <c r="H193" i="3"/>
  <c r="M145" i="3"/>
  <c r="L145" i="3"/>
  <c r="M130" i="3"/>
  <c r="L130" i="3"/>
  <c r="K130" i="3"/>
  <c r="J130" i="3"/>
  <c r="M70" i="2"/>
  <c r="L70" i="2"/>
  <c r="J215" i="24"/>
  <c r="L210" i="24"/>
  <c r="O207" i="24"/>
  <c r="J217" i="24"/>
  <c r="L212" i="24"/>
  <c r="L143" i="24"/>
  <c r="H149" i="24"/>
  <c r="H146" i="24"/>
  <c r="H143" i="24"/>
  <c r="F152" i="24"/>
  <c r="N147" i="24"/>
  <c r="O147" i="24"/>
  <c r="H142" i="24"/>
  <c r="L257" i="24"/>
  <c r="J256" i="24"/>
  <c r="H260" i="24"/>
  <c r="H265" i="24"/>
  <c r="L255" i="24"/>
  <c r="J265" i="24"/>
  <c r="J262" i="24"/>
  <c r="O59" i="24"/>
  <c r="N59" i="24"/>
  <c r="L189" i="24"/>
  <c r="L186" i="24"/>
  <c r="J193" i="24"/>
  <c r="L188" i="24"/>
  <c r="L193" i="24"/>
  <c r="O141" i="24"/>
  <c r="N141" i="24"/>
  <c r="J128" i="24"/>
  <c r="H129" i="24"/>
  <c r="H123" i="24"/>
  <c r="J123" i="24"/>
  <c r="F141" i="24"/>
  <c r="J172" i="24"/>
  <c r="H173" i="24"/>
  <c r="H170" i="24"/>
  <c r="H172" i="24"/>
  <c r="Y9" i="22"/>
  <c r="X9" i="22"/>
  <c r="AB9" i="22"/>
  <c r="Z9" i="22"/>
  <c r="AA9" i="22"/>
  <c r="AB14" i="22"/>
  <c r="AB18" i="22"/>
  <c r="AB20" i="22"/>
  <c r="AB12" i="22"/>
  <c r="AB10" i="22"/>
  <c r="R12" i="21"/>
  <c r="S13" i="21"/>
  <c r="T13" i="21"/>
  <c r="R13" i="21"/>
  <c r="S17" i="21"/>
  <c r="P84" i="19"/>
  <c r="R84" i="19"/>
  <c r="O91" i="19"/>
  <c r="P108" i="19"/>
  <c r="O107" i="19"/>
  <c r="R108" i="19"/>
  <c r="P141" i="19"/>
  <c r="R141" i="19"/>
  <c r="O147" i="19"/>
  <c r="P59" i="19"/>
  <c r="R59" i="19"/>
  <c r="P20" i="19"/>
  <c r="P111" i="19"/>
  <c r="O119" i="19"/>
  <c r="P53" i="19"/>
  <c r="P10" i="19"/>
  <c r="O9" i="19"/>
  <c r="R31" i="19" s="1"/>
  <c r="L58" i="17"/>
  <c r="J58" i="17"/>
  <c r="D149" i="17"/>
  <c r="G79" i="19"/>
  <c r="G121" i="19"/>
  <c r="C147" i="17"/>
  <c r="C105" i="17"/>
  <c r="W18" i="16"/>
  <c r="Y18" i="16"/>
  <c r="N149" i="19"/>
  <c r="G37" i="19"/>
  <c r="X17" i="16"/>
  <c r="Z17" i="16"/>
  <c r="C119" i="17"/>
  <c r="C107" i="17"/>
  <c r="R21" i="17"/>
  <c r="R9" i="17"/>
  <c r="Q21" i="16"/>
  <c r="P146" i="19"/>
  <c r="N49" i="19"/>
  <c r="P41" i="19"/>
  <c r="P104" i="19"/>
  <c r="N21" i="19"/>
  <c r="P13" i="19"/>
  <c r="N51" i="19"/>
  <c r="P52" i="19"/>
  <c r="P117" i="19"/>
  <c r="N35" i="19"/>
  <c r="W35" i="19"/>
  <c r="W77" i="19"/>
  <c r="W147" i="19"/>
  <c r="I125" i="17"/>
  <c r="J125" i="17"/>
  <c r="H133" i="17"/>
  <c r="M125" i="17"/>
  <c r="L125" i="17"/>
  <c r="K125" i="17"/>
  <c r="M55" i="17"/>
  <c r="L55" i="17"/>
  <c r="K55" i="17"/>
  <c r="J55" i="17"/>
  <c r="H63" i="17"/>
  <c r="I55" i="17"/>
  <c r="E79" i="17"/>
  <c r="E91" i="17"/>
  <c r="G149" i="17"/>
  <c r="O229" i="24"/>
  <c r="N229" i="24"/>
  <c r="J233" i="24"/>
  <c r="O234" i="24"/>
  <c r="N234" i="24"/>
  <c r="J240" i="24"/>
  <c r="L235" i="24"/>
  <c r="O232" i="24"/>
  <c r="N232" i="24"/>
  <c r="M83" i="17"/>
  <c r="L83" i="17"/>
  <c r="I83" i="17"/>
  <c r="K83" i="17"/>
  <c r="J83" i="17"/>
  <c r="H91" i="17"/>
  <c r="M86" i="17"/>
  <c r="L86" i="17"/>
  <c r="K86" i="17"/>
  <c r="J86" i="17"/>
  <c r="I86" i="17"/>
  <c r="K61" i="17"/>
  <c r="J61" i="17"/>
  <c r="I61" i="17"/>
  <c r="M61" i="17"/>
  <c r="L61" i="17"/>
  <c r="M155" i="17"/>
  <c r="K155" i="17"/>
  <c r="J155" i="17"/>
  <c r="L155" i="17"/>
  <c r="I155" i="17"/>
  <c r="J116" i="17"/>
  <c r="I116" i="17"/>
  <c r="L116" i="17"/>
  <c r="M116" i="17"/>
  <c r="K116" i="17"/>
  <c r="I85" i="17"/>
  <c r="K85" i="17"/>
  <c r="M85" i="17"/>
  <c r="L85" i="17"/>
  <c r="J85" i="17"/>
  <c r="M62" i="17"/>
  <c r="J62" i="17"/>
  <c r="L62" i="17"/>
  <c r="K62" i="17"/>
  <c r="I62" i="17"/>
  <c r="L160" i="17"/>
  <c r="K160" i="17"/>
  <c r="J160" i="17"/>
  <c r="M160" i="17"/>
  <c r="I160" i="17"/>
  <c r="J130" i="17"/>
  <c r="K130" i="17"/>
  <c r="L130" i="17"/>
  <c r="I130" i="17"/>
  <c r="M130" i="17"/>
  <c r="M74" i="17"/>
  <c r="L74" i="17"/>
  <c r="I74" i="17"/>
  <c r="J74" i="17"/>
  <c r="K74" i="17"/>
  <c r="G107" i="17"/>
  <c r="K146" i="17"/>
  <c r="I146" i="17"/>
  <c r="G133" i="17"/>
  <c r="E118" i="13"/>
  <c r="G90" i="13"/>
  <c r="F20" i="13"/>
  <c r="U22" i="14"/>
  <c r="T22" i="14"/>
  <c r="V22" i="14"/>
  <c r="E20" i="13"/>
  <c r="U21" i="15"/>
  <c r="Q23" i="14"/>
  <c r="R21" i="15"/>
  <c r="O55" i="10"/>
  <c r="N55" i="10"/>
  <c r="W17" i="5"/>
  <c r="S17" i="5"/>
  <c r="V17" i="5"/>
  <c r="U17" i="5"/>
  <c r="T17" i="5"/>
  <c r="W19" i="5"/>
  <c r="W21" i="5"/>
  <c r="Z13" i="13"/>
  <c r="X13" i="13"/>
  <c r="A11" i="12"/>
  <c r="A15" i="12"/>
  <c r="X18" i="12"/>
  <c r="V18" i="12"/>
  <c r="U18" i="12"/>
  <c r="X50" i="12"/>
  <c r="V50" i="12"/>
  <c r="U50" i="12"/>
  <c r="V41" i="12"/>
  <c r="U41" i="12"/>
  <c r="X41" i="12"/>
  <c r="U28" i="12"/>
  <c r="X28" i="12"/>
  <c r="V28" i="12"/>
  <c r="L106" i="10"/>
  <c r="H83" i="10"/>
  <c r="L60" i="10"/>
  <c r="F20" i="10"/>
  <c r="N75" i="8"/>
  <c r="O75" i="8"/>
  <c r="I43" i="5"/>
  <c r="K43" i="5"/>
  <c r="K16" i="5"/>
  <c r="I16" i="5"/>
  <c r="F196" i="3"/>
  <c r="K103" i="13"/>
  <c r="J103" i="13"/>
  <c r="I103" i="13"/>
  <c r="M103" i="13"/>
  <c r="L103" i="13"/>
  <c r="L101" i="10"/>
  <c r="N101" i="10"/>
  <c r="F82" i="10"/>
  <c r="F61" i="10"/>
  <c r="H61" i="10"/>
  <c r="F15" i="10"/>
  <c r="J277" i="8"/>
  <c r="L277" i="8"/>
  <c r="H257" i="8"/>
  <c r="J257" i="8"/>
  <c r="J219" i="8"/>
  <c r="L219" i="8"/>
  <c r="O209" i="8"/>
  <c r="J189" i="8"/>
  <c r="L189" i="8"/>
  <c r="H169" i="8"/>
  <c r="J169" i="8"/>
  <c r="J131" i="8"/>
  <c r="L131" i="8"/>
  <c r="O121" i="8"/>
  <c r="V50" i="6"/>
  <c r="T50" i="6"/>
  <c r="V42" i="6"/>
  <c r="T42" i="6"/>
  <c r="T39" i="5"/>
  <c r="S39" i="5"/>
  <c r="V39" i="5"/>
  <c r="U39" i="5"/>
  <c r="W39" i="5"/>
  <c r="W40" i="5"/>
  <c r="W38" i="12"/>
  <c r="V10" i="12"/>
  <c r="U10" i="12"/>
  <c r="X10" i="12"/>
  <c r="W21" i="12"/>
  <c r="W53" i="12"/>
  <c r="W40" i="12"/>
  <c r="W27" i="12"/>
  <c r="W14" i="12"/>
  <c r="H100" i="10"/>
  <c r="H81" i="10"/>
  <c r="J81" i="10"/>
  <c r="F56" i="10"/>
  <c r="O37" i="10"/>
  <c r="N37" i="10"/>
  <c r="F10" i="10"/>
  <c r="O276" i="8"/>
  <c r="N276" i="8"/>
  <c r="L234" i="8"/>
  <c r="J214" i="8"/>
  <c r="H172" i="8"/>
  <c r="H120" i="8"/>
  <c r="O54" i="8"/>
  <c r="N54" i="8"/>
  <c r="K52" i="5"/>
  <c r="J52" i="5"/>
  <c r="I52" i="5"/>
  <c r="M52" i="5"/>
  <c r="L52" i="5"/>
  <c r="U42" i="5"/>
  <c r="T42" i="5"/>
  <c r="S42" i="5"/>
  <c r="W42" i="5"/>
  <c r="V42" i="5"/>
  <c r="U15" i="5"/>
  <c r="T15" i="5"/>
  <c r="S15" i="5"/>
  <c r="V15" i="5"/>
  <c r="W15" i="5"/>
  <c r="M15" i="13"/>
  <c r="L15" i="13"/>
  <c r="K15" i="13"/>
  <c r="J15" i="13"/>
  <c r="I15" i="13"/>
  <c r="L152" i="13"/>
  <c r="K152" i="13"/>
  <c r="J152" i="13"/>
  <c r="M152" i="13"/>
  <c r="H160" i="13"/>
  <c r="I152" i="13"/>
  <c r="L100" i="13"/>
  <c r="K100" i="13"/>
  <c r="J100" i="13"/>
  <c r="M100" i="13"/>
  <c r="I100" i="13"/>
  <c r="L109" i="13"/>
  <c r="K109" i="13"/>
  <c r="J109" i="13"/>
  <c r="M109" i="13"/>
  <c r="I109" i="13"/>
  <c r="K78" i="13"/>
  <c r="J78" i="13"/>
  <c r="I78" i="13"/>
  <c r="M78" i="13"/>
  <c r="L78" i="13"/>
  <c r="M159" i="13"/>
  <c r="J159" i="13"/>
  <c r="I159" i="13"/>
  <c r="K159" i="13"/>
  <c r="L159" i="13"/>
  <c r="M99" i="13"/>
  <c r="J99" i="13"/>
  <c r="I99" i="13"/>
  <c r="L99" i="13"/>
  <c r="K99" i="13"/>
  <c r="M85" i="13"/>
  <c r="L85" i="13"/>
  <c r="I85" i="13"/>
  <c r="K85" i="13"/>
  <c r="J85" i="13"/>
  <c r="M154" i="13"/>
  <c r="L154" i="13"/>
  <c r="I154" i="13"/>
  <c r="K154" i="13"/>
  <c r="J154" i="13"/>
  <c r="M131" i="13"/>
  <c r="L131" i="13"/>
  <c r="K131" i="13"/>
  <c r="J131" i="13"/>
  <c r="I131" i="13"/>
  <c r="J64" i="13"/>
  <c r="I64" i="13"/>
  <c r="M64" i="13"/>
  <c r="L64" i="13"/>
  <c r="K64" i="13"/>
  <c r="J141" i="13"/>
  <c r="I141" i="13"/>
  <c r="M141" i="13"/>
  <c r="L141" i="13"/>
  <c r="K141" i="13"/>
  <c r="I67" i="13"/>
  <c r="L67" i="13"/>
  <c r="K67" i="13"/>
  <c r="M67" i="13"/>
  <c r="J67" i="13"/>
  <c r="I144" i="13"/>
  <c r="L144" i="13"/>
  <c r="K144" i="13"/>
  <c r="M144" i="13"/>
  <c r="J144" i="13"/>
  <c r="K79" i="13"/>
  <c r="J79" i="13"/>
  <c r="M79" i="13"/>
  <c r="L79" i="13"/>
  <c r="I79" i="13"/>
  <c r="K156" i="13"/>
  <c r="J156" i="13"/>
  <c r="M156" i="13"/>
  <c r="L156" i="13"/>
  <c r="I156" i="13"/>
  <c r="L42" i="10"/>
  <c r="D54" i="12"/>
  <c r="A12" i="12"/>
  <c r="L97" i="10"/>
  <c r="N97" i="10"/>
  <c r="H36" i="10"/>
  <c r="F63" i="8"/>
  <c r="F55" i="12"/>
  <c r="F106" i="10"/>
  <c r="H106" i="10"/>
  <c r="H77" i="10"/>
  <c r="J77" i="10"/>
  <c r="F60" i="10"/>
  <c r="H60" i="10"/>
  <c r="H31" i="10"/>
  <c r="J10" i="10"/>
  <c r="L10" i="10"/>
  <c r="J276" i="8"/>
  <c r="L276" i="8"/>
  <c r="H256" i="8"/>
  <c r="J256" i="8"/>
  <c r="J218" i="8"/>
  <c r="L218" i="8"/>
  <c r="O208" i="8"/>
  <c r="J188" i="8"/>
  <c r="L188" i="8"/>
  <c r="H168" i="8"/>
  <c r="J168" i="8"/>
  <c r="F150" i="8"/>
  <c r="J130" i="8"/>
  <c r="L130" i="8"/>
  <c r="O120" i="8"/>
  <c r="N77" i="8"/>
  <c r="O77" i="8"/>
  <c r="W45" i="6"/>
  <c r="V45" i="6"/>
  <c r="S45" i="6"/>
  <c r="U45" i="6"/>
  <c r="T45" i="6"/>
  <c r="W37" i="6"/>
  <c r="V37" i="6"/>
  <c r="S37" i="6"/>
  <c r="U37" i="6"/>
  <c r="T37" i="6"/>
  <c r="W29" i="6"/>
  <c r="V29" i="6"/>
  <c r="S29" i="6"/>
  <c r="T29" i="6"/>
  <c r="U29" i="6"/>
  <c r="W31" i="6"/>
  <c r="W32" i="6"/>
  <c r="W30" i="6"/>
  <c r="W21" i="6"/>
  <c r="V21" i="6"/>
  <c r="S21" i="6"/>
  <c r="T21" i="6"/>
  <c r="U21" i="6"/>
  <c r="M24" i="5"/>
  <c r="L24" i="5"/>
  <c r="K24" i="5"/>
  <c r="J24" i="5"/>
  <c r="I24" i="5"/>
  <c r="H43" i="2"/>
  <c r="K40" i="2"/>
  <c r="J40" i="2"/>
  <c r="J31" i="10"/>
  <c r="H53" i="8"/>
  <c r="H59" i="8"/>
  <c r="F19" i="8"/>
  <c r="H19" i="8"/>
  <c r="F142" i="8"/>
  <c r="L75" i="8"/>
  <c r="F20" i="8"/>
  <c r="H20" i="8"/>
  <c r="F214" i="8"/>
  <c r="H214" i="8"/>
  <c r="F101" i="8"/>
  <c r="H101" i="8"/>
  <c r="F189" i="8"/>
  <c r="H189" i="8"/>
  <c r="F277" i="8"/>
  <c r="H277" i="8"/>
  <c r="F279" i="8"/>
  <c r="F122" i="8"/>
  <c r="F210" i="8"/>
  <c r="F13" i="8"/>
  <c r="H13" i="8"/>
  <c r="F141" i="8"/>
  <c r="H141" i="8"/>
  <c r="F229" i="8"/>
  <c r="H229" i="8"/>
  <c r="F37" i="8"/>
  <c r="H37" i="8"/>
  <c r="F256" i="8"/>
  <c r="F129" i="8"/>
  <c r="H129" i="8"/>
  <c r="F217" i="8"/>
  <c r="H217" i="8"/>
  <c r="U36" i="6"/>
  <c r="S36" i="6"/>
  <c r="U12" i="6"/>
  <c r="S12" i="6"/>
  <c r="S38" i="6"/>
  <c r="U38" i="6"/>
  <c r="L12" i="5"/>
  <c r="J12" i="5"/>
  <c r="L18" i="5"/>
  <c r="J18" i="5"/>
  <c r="M158" i="3"/>
  <c r="L158" i="3"/>
  <c r="L163" i="3"/>
  <c r="M163" i="3"/>
  <c r="M218" i="3"/>
  <c r="L218" i="3"/>
  <c r="F106" i="8"/>
  <c r="H106" i="8"/>
  <c r="J79" i="8"/>
  <c r="V19" i="5"/>
  <c r="T19" i="5"/>
  <c r="V40" i="5"/>
  <c r="T40" i="5"/>
  <c r="K172" i="3"/>
  <c r="J172" i="3"/>
  <c r="H67" i="2"/>
  <c r="J64" i="2"/>
  <c r="K64" i="2"/>
  <c r="J73" i="2"/>
  <c r="K73" i="2"/>
  <c r="K23" i="2"/>
  <c r="J23" i="2"/>
  <c r="K11" i="2"/>
  <c r="J11" i="2"/>
  <c r="N10" i="12"/>
  <c r="M10" i="12"/>
  <c r="L10" i="12"/>
  <c r="K10" i="12"/>
  <c r="I10" i="12"/>
  <c r="J10" i="12"/>
  <c r="M16" i="12"/>
  <c r="L16" i="12"/>
  <c r="K16" i="12"/>
  <c r="J16" i="12"/>
  <c r="I16" i="12"/>
  <c r="N16" i="12"/>
  <c r="M48" i="12"/>
  <c r="L48" i="12"/>
  <c r="K48" i="12"/>
  <c r="J48" i="12"/>
  <c r="I48" i="12"/>
  <c r="N48" i="12"/>
  <c r="K39" i="12"/>
  <c r="J39" i="12"/>
  <c r="I39" i="12"/>
  <c r="N39" i="12"/>
  <c r="M39" i="12"/>
  <c r="L39" i="12"/>
  <c r="N41" i="12"/>
  <c r="I26" i="12"/>
  <c r="N26" i="12"/>
  <c r="L26" i="12"/>
  <c r="K26" i="12"/>
  <c r="M26" i="12"/>
  <c r="J26" i="12"/>
  <c r="O78" i="10"/>
  <c r="N78" i="10"/>
  <c r="F194" i="8"/>
  <c r="L160" i="3"/>
  <c r="K160" i="3"/>
  <c r="J160" i="3"/>
  <c r="N160" i="3"/>
  <c r="M160" i="3"/>
  <c r="N217" i="3"/>
  <c r="J217" i="3"/>
  <c r="M217" i="3"/>
  <c r="L217" i="3"/>
  <c r="K217" i="3"/>
  <c r="K169" i="3"/>
  <c r="J169" i="3"/>
  <c r="L169" i="3"/>
  <c r="M169" i="3"/>
  <c r="N169" i="3"/>
  <c r="J33" i="10"/>
  <c r="H12" i="10"/>
  <c r="J12" i="10"/>
  <c r="H21" i="10"/>
  <c r="J21" i="10"/>
  <c r="J62" i="8"/>
  <c r="L62" i="8"/>
  <c r="J57" i="8"/>
  <c r="L57" i="8"/>
  <c r="M31" i="6"/>
  <c r="L31" i="6"/>
  <c r="I31" i="6"/>
  <c r="K31" i="6"/>
  <c r="J31" i="6"/>
  <c r="M52" i="6"/>
  <c r="L52" i="6"/>
  <c r="K52" i="6"/>
  <c r="I52" i="6"/>
  <c r="J52" i="6"/>
  <c r="K51" i="6"/>
  <c r="J51" i="6"/>
  <c r="I51" i="6"/>
  <c r="M51" i="6"/>
  <c r="L51" i="6"/>
  <c r="I10" i="6"/>
  <c r="K10" i="6"/>
  <c r="J10" i="6"/>
  <c r="M10" i="6"/>
  <c r="L10" i="6"/>
  <c r="M18" i="6"/>
  <c r="J18" i="6"/>
  <c r="I18" i="6"/>
  <c r="L18" i="6"/>
  <c r="K18" i="6"/>
  <c r="H194" i="3"/>
  <c r="K183" i="3"/>
  <c r="J183" i="3"/>
  <c r="J154" i="3"/>
  <c r="K154" i="3"/>
  <c r="F43" i="2"/>
  <c r="M132" i="3"/>
  <c r="L132" i="3"/>
  <c r="K132" i="3"/>
  <c r="J132" i="3"/>
  <c r="K128" i="3"/>
  <c r="L128" i="3"/>
  <c r="M128" i="3"/>
  <c r="J128" i="3"/>
  <c r="J210" i="24"/>
  <c r="J207" i="24"/>
  <c r="J212" i="24"/>
  <c r="L207" i="24"/>
  <c r="N207" i="24"/>
  <c r="J214" i="24"/>
  <c r="J142" i="24"/>
  <c r="H152" i="24"/>
  <c r="F145" i="24"/>
  <c r="O142" i="24"/>
  <c r="N142" i="24"/>
  <c r="L152" i="24"/>
  <c r="F149" i="24"/>
  <c r="O144" i="24"/>
  <c r="N144" i="24"/>
  <c r="F193" i="24"/>
  <c r="H266" i="24"/>
  <c r="H263" i="24"/>
  <c r="H257" i="24"/>
  <c r="F267" i="24"/>
  <c r="H262" i="24"/>
  <c r="J257" i="24"/>
  <c r="O56" i="24"/>
  <c r="N56" i="24"/>
  <c r="N57" i="24"/>
  <c r="O57" i="24"/>
  <c r="L192" i="24"/>
  <c r="J191" i="24"/>
  <c r="J188" i="24"/>
  <c r="J185" i="24"/>
  <c r="J190" i="24"/>
  <c r="O185" i="24"/>
  <c r="F185" i="24"/>
  <c r="J195" i="24"/>
  <c r="L195" i="24"/>
  <c r="L190" i="24"/>
  <c r="H127" i="24"/>
  <c r="H124" i="24"/>
  <c r="H121" i="24"/>
  <c r="N125" i="24"/>
  <c r="O125" i="24"/>
  <c r="H120" i="24"/>
  <c r="L265" i="24"/>
  <c r="H171" i="24"/>
  <c r="H168" i="24"/>
  <c r="H165" i="24"/>
  <c r="H167" i="24"/>
  <c r="Z20" i="22"/>
  <c r="X20" i="22"/>
  <c r="Y12" i="22"/>
  <c r="AA12" i="22"/>
  <c r="R11" i="21"/>
  <c r="P153" i="19"/>
  <c r="O161" i="19"/>
  <c r="R153" i="19"/>
  <c r="P75" i="19"/>
  <c r="R75" i="19"/>
  <c r="P99" i="19"/>
  <c r="R99" i="19"/>
  <c r="P132" i="19"/>
  <c r="R132" i="19"/>
  <c r="P55" i="19"/>
  <c r="R55" i="19"/>
  <c r="O63" i="19"/>
  <c r="O51" i="19"/>
  <c r="P16" i="19"/>
  <c r="R16" i="19"/>
  <c r="P102" i="19"/>
  <c r="R102" i="19"/>
  <c r="P48" i="19"/>
  <c r="R48" i="19"/>
  <c r="J48" i="19"/>
  <c r="F149" i="17"/>
  <c r="D133" i="17"/>
  <c r="N161" i="19"/>
  <c r="G77" i="19"/>
  <c r="G65" i="19"/>
  <c r="G149" i="19"/>
  <c r="J41" i="19"/>
  <c r="G49" i="19"/>
  <c r="J125" i="19"/>
  <c r="G133" i="19"/>
  <c r="F105" i="17"/>
  <c r="X17" i="17"/>
  <c r="W17" i="17"/>
  <c r="Z17" i="17"/>
  <c r="AA17" i="17"/>
  <c r="Y17" i="17"/>
  <c r="P114" i="19"/>
  <c r="F93" i="17"/>
  <c r="D65" i="17"/>
  <c r="J66" i="17"/>
  <c r="L66" i="17"/>
  <c r="S21" i="17"/>
  <c r="Y15" i="16"/>
  <c r="X15" i="16"/>
  <c r="W15" i="16"/>
  <c r="AA15" i="16"/>
  <c r="Z15" i="16"/>
  <c r="V21" i="16"/>
  <c r="AA11" i="17"/>
  <c r="Z11" i="17"/>
  <c r="Y11" i="17"/>
  <c r="X11" i="17"/>
  <c r="W11" i="17"/>
  <c r="Y12" i="16"/>
  <c r="W12" i="16"/>
  <c r="N77" i="19"/>
  <c r="N65" i="19"/>
  <c r="P69" i="19"/>
  <c r="P155" i="19"/>
  <c r="P45" i="19"/>
  <c r="P113" i="19"/>
  <c r="P17" i="19"/>
  <c r="P56" i="19"/>
  <c r="N63" i="19"/>
  <c r="P126" i="19"/>
  <c r="P154" i="19"/>
  <c r="W9" i="19"/>
  <c r="W23" i="19"/>
  <c r="G121" i="17"/>
  <c r="E121" i="17"/>
  <c r="F229" i="24"/>
  <c r="L233" i="24"/>
  <c r="L230" i="24"/>
  <c r="J237" i="24"/>
  <c r="L232" i="24"/>
  <c r="L237" i="24"/>
  <c r="L67" i="17"/>
  <c r="K67" i="17"/>
  <c r="J67" i="17"/>
  <c r="I67" i="17"/>
  <c r="M67" i="17"/>
  <c r="M81" i="17"/>
  <c r="L81" i="17"/>
  <c r="K81" i="17"/>
  <c r="J81" i="17"/>
  <c r="I81" i="17"/>
  <c r="M95" i="17"/>
  <c r="L95" i="17"/>
  <c r="K95" i="17"/>
  <c r="I95" i="17"/>
  <c r="J95" i="17"/>
  <c r="K70" i="17"/>
  <c r="J70" i="17"/>
  <c r="I70" i="17"/>
  <c r="M70" i="17"/>
  <c r="L70" i="17"/>
  <c r="L124" i="17"/>
  <c r="J124" i="17"/>
  <c r="I124" i="17"/>
  <c r="M124" i="17"/>
  <c r="K124" i="17"/>
  <c r="I94" i="17"/>
  <c r="K94" i="17"/>
  <c r="H93" i="17"/>
  <c r="M94" i="17"/>
  <c r="L94" i="17"/>
  <c r="J94" i="17"/>
  <c r="M71" i="17"/>
  <c r="J71" i="17"/>
  <c r="L71" i="17"/>
  <c r="K71" i="17"/>
  <c r="I71" i="17"/>
  <c r="M131" i="17"/>
  <c r="L131" i="17"/>
  <c r="K131" i="17"/>
  <c r="J131" i="17"/>
  <c r="I131" i="17"/>
  <c r="J139" i="17"/>
  <c r="H147" i="17"/>
  <c r="K139" i="17"/>
  <c r="M139" i="17"/>
  <c r="I139" i="17"/>
  <c r="L139" i="17"/>
  <c r="E147" i="17"/>
  <c r="M72" i="17"/>
  <c r="L72" i="17"/>
  <c r="K72" i="17"/>
  <c r="J72" i="17"/>
  <c r="I72" i="17"/>
  <c r="G135" i="17"/>
  <c r="G93" i="17"/>
  <c r="G65" i="17"/>
  <c r="I66" i="17"/>
  <c r="K66" i="17"/>
  <c r="K142" i="17"/>
  <c r="I142" i="17"/>
  <c r="Y9" i="13"/>
  <c r="W9" i="13"/>
  <c r="AA18" i="15"/>
  <c r="Z18" i="15"/>
  <c r="Y18" i="15"/>
  <c r="X18" i="15"/>
  <c r="W18" i="15"/>
  <c r="W14" i="13"/>
  <c r="AA14" i="13"/>
  <c r="Z14" i="13"/>
  <c r="Y14" i="13"/>
  <c r="X14" i="13"/>
  <c r="E62" i="13"/>
  <c r="V16" i="14"/>
  <c r="U16" i="14"/>
  <c r="T16" i="14"/>
  <c r="Y11" i="13"/>
  <c r="X11" i="13"/>
  <c r="W11" i="13"/>
  <c r="AA11" i="13"/>
  <c r="Z11" i="13"/>
  <c r="D48" i="13"/>
  <c r="C118" i="13"/>
  <c r="C104" i="13"/>
  <c r="C48" i="13"/>
  <c r="AA8" i="13"/>
  <c r="Z8" i="13"/>
  <c r="Y8" i="13"/>
  <c r="X8" i="13"/>
  <c r="W8" i="13"/>
  <c r="AA13" i="13"/>
  <c r="AA9" i="13"/>
  <c r="AA17" i="13"/>
  <c r="S21" i="15"/>
  <c r="W20" i="15"/>
  <c r="Y20" i="15"/>
  <c r="X20" i="15"/>
  <c r="AA20" i="15"/>
  <c r="Z20" i="15"/>
  <c r="D104" i="13"/>
  <c r="M108" i="13"/>
  <c r="J108" i="13"/>
  <c r="I108" i="13"/>
  <c r="L108" i="13"/>
  <c r="K108" i="13"/>
  <c r="G53" i="12"/>
  <c r="G57" i="12" s="1"/>
  <c r="F103" i="10"/>
  <c r="O103" i="10"/>
  <c r="L76" i="10"/>
  <c r="F55" i="10"/>
  <c r="H55" i="10"/>
  <c r="J13" i="10"/>
  <c r="L13" i="10"/>
  <c r="Z17" i="13"/>
  <c r="X17" i="13"/>
  <c r="W34" i="12"/>
  <c r="X22" i="12"/>
  <c r="V22" i="12"/>
  <c r="U22" i="12"/>
  <c r="X54" i="12"/>
  <c r="V54" i="12"/>
  <c r="U54" i="12"/>
  <c r="V45" i="12"/>
  <c r="U45" i="12"/>
  <c r="X45" i="12"/>
  <c r="U32" i="12"/>
  <c r="X32" i="12"/>
  <c r="V32" i="12"/>
  <c r="J16" i="10"/>
  <c r="N278" i="8"/>
  <c r="O278" i="8"/>
  <c r="N256" i="8"/>
  <c r="O256" i="8"/>
  <c r="N234" i="8"/>
  <c r="O234" i="8"/>
  <c r="N212" i="8"/>
  <c r="O212" i="8"/>
  <c r="N190" i="8"/>
  <c r="O190" i="8"/>
  <c r="N168" i="8"/>
  <c r="O168" i="8"/>
  <c r="N146" i="8"/>
  <c r="O146" i="8"/>
  <c r="N124" i="8"/>
  <c r="O124" i="8"/>
  <c r="F75" i="8"/>
  <c r="T39" i="6"/>
  <c r="V39" i="6"/>
  <c r="V31" i="6"/>
  <c r="T31" i="6"/>
  <c r="V23" i="6"/>
  <c r="T23" i="6"/>
  <c r="S16" i="6"/>
  <c r="U16" i="6"/>
  <c r="T16" i="6"/>
  <c r="W16" i="6"/>
  <c r="V16" i="6"/>
  <c r="S8" i="6"/>
  <c r="U8" i="6"/>
  <c r="T8" i="6"/>
  <c r="V8" i="6"/>
  <c r="W8" i="6"/>
  <c r="F192" i="3"/>
  <c r="F101" i="10"/>
  <c r="O101" i="10"/>
  <c r="H78" i="10"/>
  <c r="J78" i="10"/>
  <c r="L36" i="10"/>
  <c r="N36" i="10"/>
  <c r="J11" i="10"/>
  <c r="L11" i="10"/>
  <c r="L275" i="8"/>
  <c r="N275" i="8"/>
  <c r="L217" i="8"/>
  <c r="O207" i="8"/>
  <c r="N207" i="8"/>
  <c r="L187" i="8"/>
  <c r="N187" i="8"/>
  <c r="L129" i="8"/>
  <c r="O119" i="8"/>
  <c r="N119" i="8"/>
  <c r="X35" i="12"/>
  <c r="V35" i="12"/>
  <c r="U35" i="12"/>
  <c r="W25" i="12"/>
  <c r="W57" i="12"/>
  <c r="W44" i="12"/>
  <c r="W31" i="12"/>
  <c r="H108" i="10"/>
  <c r="F64" i="10"/>
  <c r="H64" i="10"/>
  <c r="H54" i="10"/>
  <c r="F37" i="10"/>
  <c r="H274" i="8"/>
  <c r="O254" i="8"/>
  <c r="N254" i="8"/>
  <c r="L212" i="8"/>
  <c r="J192" i="8"/>
  <c r="H150" i="8"/>
  <c r="L64" i="8"/>
  <c r="F54" i="8"/>
  <c r="U50" i="5"/>
  <c r="T50" i="5"/>
  <c r="S50" i="5"/>
  <c r="W50" i="5"/>
  <c r="V50" i="5"/>
  <c r="M19" i="13"/>
  <c r="L19" i="13"/>
  <c r="K19" i="13"/>
  <c r="J19" i="13"/>
  <c r="I19" i="13"/>
  <c r="L10" i="13"/>
  <c r="K10" i="13"/>
  <c r="J10" i="13"/>
  <c r="I10" i="13"/>
  <c r="M10" i="13"/>
  <c r="K129" i="13"/>
  <c r="J129" i="13"/>
  <c r="I129" i="13"/>
  <c r="M129" i="13"/>
  <c r="L129" i="13"/>
  <c r="K138" i="13"/>
  <c r="J138" i="13"/>
  <c r="I138" i="13"/>
  <c r="M138" i="13"/>
  <c r="H146" i="13"/>
  <c r="L138" i="13"/>
  <c r="M82" i="13"/>
  <c r="J82" i="13"/>
  <c r="I82" i="13"/>
  <c r="L82" i="13"/>
  <c r="H90" i="13"/>
  <c r="K82" i="13"/>
  <c r="M8" i="13"/>
  <c r="L8" i="13"/>
  <c r="K8" i="13"/>
  <c r="J8" i="13"/>
  <c r="I8" i="13"/>
  <c r="M37" i="13"/>
  <c r="L135" i="13"/>
  <c r="K135" i="13"/>
  <c r="J135" i="13"/>
  <c r="M135" i="13"/>
  <c r="I135" i="13"/>
  <c r="M94" i="13"/>
  <c r="L94" i="13"/>
  <c r="I94" i="13"/>
  <c r="K94" i="13"/>
  <c r="J94" i="13"/>
  <c r="M71" i="13"/>
  <c r="L71" i="13"/>
  <c r="K71" i="13"/>
  <c r="J71" i="13"/>
  <c r="I71" i="13"/>
  <c r="M140" i="13"/>
  <c r="L140" i="13"/>
  <c r="K140" i="13"/>
  <c r="J140" i="13"/>
  <c r="I140" i="13"/>
  <c r="J72" i="13"/>
  <c r="I72" i="13"/>
  <c r="M72" i="13"/>
  <c r="L72" i="13"/>
  <c r="K72" i="13"/>
  <c r="J150" i="13"/>
  <c r="I150" i="13"/>
  <c r="M150" i="13"/>
  <c r="L150" i="13"/>
  <c r="K150" i="13"/>
  <c r="I75" i="13"/>
  <c r="L75" i="13"/>
  <c r="K75" i="13"/>
  <c r="M75" i="13"/>
  <c r="J75" i="13"/>
  <c r="I153" i="13"/>
  <c r="L153" i="13"/>
  <c r="K153" i="13"/>
  <c r="M153" i="13"/>
  <c r="J153" i="13"/>
  <c r="K87" i="13"/>
  <c r="J87" i="13"/>
  <c r="M87" i="13"/>
  <c r="L87" i="13"/>
  <c r="I87" i="13"/>
  <c r="L107" i="10"/>
  <c r="L34" i="10"/>
  <c r="N34" i="10"/>
  <c r="F97" i="10"/>
  <c r="O97" i="10"/>
  <c r="J61" i="10"/>
  <c r="L32" i="10"/>
  <c r="N32" i="10"/>
  <c r="F55" i="8"/>
  <c r="H55" i="8"/>
  <c r="W51" i="5"/>
  <c r="V51" i="5"/>
  <c r="U51" i="5"/>
  <c r="S51" i="5"/>
  <c r="T51" i="5"/>
  <c r="F56" i="12"/>
  <c r="H104" i="10"/>
  <c r="J104" i="10"/>
  <c r="F87" i="10"/>
  <c r="H87" i="10"/>
  <c r="H58" i="10"/>
  <c r="J58" i="10"/>
  <c r="F41" i="10"/>
  <c r="H41" i="10"/>
  <c r="L274" i="8"/>
  <c r="N274" i="8"/>
  <c r="L216" i="8"/>
  <c r="L186" i="8"/>
  <c r="N186" i="8"/>
  <c r="L128" i="8"/>
  <c r="L87" i="8"/>
  <c r="F77" i="8"/>
  <c r="H77" i="8"/>
  <c r="M32" i="5"/>
  <c r="L32" i="5"/>
  <c r="I32" i="5"/>
  <c r="K32" i="5"/>
  <c r="J32" i="5"/>
  <c r="W22" i="5"/>
  <c r="V22" i="5"/>
  <c r="U22" i="5"/>
  <c r="T22" i="5"/>
  <c r="S22" i="5"/>
  <c r="W24" i="5"/>
  <c r="M13" i="5"/>
  <c r="L13" i="5"/>
  <c r="K13" i="5"/>
  <c r="J13" i="5"/>
  <c r="I13" i="5"/>
  <c r="J36" i="2"/>
  <c r="K36" i="2"/>
  <c r="H14" i="10"/>
  <c r="H61" i="8"/>
  <c r="M49" i="6"/>
  <c r="L49" i="6"/>
  <c r="K49" i="6"/>
  <c r="J49" i="6"/>
  <c r="I49" i="6"/>
  <c r="G195" i="3"/>
  <c r="M32" i="2"/>
  <c r="L32" i="2"/>
  <c r="L38" i="6"/>
  <c r="K38" i="6"/>
  <c r="J38" i="6"/>
  <c r="I38" i="6"/>
  <c r="M38" i="6"/>
  <c r="L215" i="3"/>
  <c r="K215" i="3"/>
  <c r="J215" i="3"/>
  <c r="N215" i="3"/>
  <c r="M215" i="3"/>
  <c r="N141" i="3"/>
  <c r="M141" i="3"/>
  <c r="L141" i="3"/>
  <c r="J141" i="3"/>
  <c r="K141" i="3"/>
  <c r="F98" i="8"/>
  <c r="H98" i="8"/>
  <c r="L83" i="8"/>
  <c r="F31" i="8"/>
  <c r="H31" i="8"/>
  <c r="F236" i="8"/>
  <c r="H236" i="8"/>
  <c r="F109" i="8"/>
  <c r="H109" i="8"/>
  <c r="F197" i="8"/>
  <c r="H197" i="8"/>
  <c r="F285" i="8"/>
  <c r="H285" i="8"/>
  <c r="F103" i="8"/>
  <c r="H103" i="8"/>
  <c r="F130" i="8"/>
  <c r="H130" i="8"/>
  <c r="F218" i="8"/>
  <c r="H218" i="8"/>
  <c r="F21" i="8"/>
  <c r="H21" i="8"/>
  <c r="F149" i="8"/>
  <c r="H149" i="8"/>
  <c r="F237" i="8"/>
  <c r="H237" i="8"/>
  <c r="F102" i="8"/>
  <c r="H102" i="8"/>
  <c r="F278" i="8"/>
  <c r="F143" i="8"/>
  <c r="H143" i="8"/>
  <c r="F231" i="8"/>
  <c r="H231" i="8"/>
  <c r="U7" i="6"/>
  <c r="S7" i="6"/>
  <c r="U23" i="6"/>
  <c r="S23" i="6"/>
  <c r="S51" i="6"/>
  <c r="U51" i="6"/>
  <c r="L23" i="5"/>
  <c r="J23" i="5"/>
  <c r="J10" i="5"/>
  <c r="L10" i="5"/>
  <c r="L26" i="5"/>
  <c r="J26" i="5"/>
  <c r="M168" i="3"/>
  <c r="L168" i="3"/>
  <c r="L48" i="2"/>
  <c r="M48" i="2"/>
  <c r="J76" i="8"/>
  <c r="V27" i="5"/>
  <c r="T27" i="5"/>
  <c r="V48" i="5"/>
  <c r="T48" i="5"/>
  <c r="K74" i="2"/>
  <c r="J74" i="2"/>
  <c r="E42" i="2"/>
  <c r="M39" i="2"/>
  <c r="L39" i="2"/>
  <c r="J10" i="2"/>
  <c r="K10" i="2"/>
  <c r="H18" i="2"/>
  <c r="J15" i="2"/>
  <c r="K15" i="2"/>
  <c r="J35" i="5"/>
  <c r="L35" i="5"/>
  <c r="L16" i="5"/>
  <c r="J16" i="5"/>
  <c r="K145" i="3"/>
  <c r="J145" i="3"/>
  <c r="N29" i="12"/>
  <c r="M29" i="12"/>
  <c r="L29" i="12"/>
  <c r="J29" i="12"/>
  <c r="I29" i="12"/>
  <c r="K29" i="12"/>
  <c r="M20" i="12"/>
  <c r="L20" i="12"/>
  <c r="K20" i="12"/>
  <c r="J20" i="12"/>
  <c r="I20" i="12"/>
  <c r="N20" i="12"/>
  <c r="M52" i="12"/>
  <c r="L52" i="12"/>
  <c r="K52" i="12"/>
  <c r="J52" i="12"/>
  <c r="I52" i="12"/>
  <c r="N52" i="12"/>
  <c r="K43" i="12"/>
  <c r="J43" i="12"/>
  <c r="I43" i="12"/>
  <c r="N43" i="12"/>
  <c r="M43" i="12"/>
  <c r="L43" i="12"/>
  <c r="I30" i="12"/>
  <c r="N30" i="12"/>
  <c r="L30" i="12"/>
  <c r="K30" i="12"/>
  <c r="M30" i="12"/>
  <c r="J30" i="12"/>
  <c r="J61" i="8"/>
  <c r="L61" i="8"/>
  <c r="H195" i="3"/>
  <c r="K184" i="3"/>
  <c r="J184" i="3"/>
  <c r="J173" i="3"/>
  <c r="L173" i="3"/>
  <c r="K173" i="3"/>
  <c r="N173" i="3"/>
  <c r="M173" i="3"/>
  <c r="N178" i="3"/>
  <c r="J178" i="3"/>
  <c r="M178" i="3"/>
  <c r="L178" i="3"/>
  <c r="I189" i="3"/>
  <c r="K178" i="3"/>
  <c r="J41" i="10"/>
  <c r="H20" i="10"/>
  <c r="J20" i="10"/>
  <c r="H10" i="10"/>
  <c r="J65" i="8"/>
  <c r="L65" i="8"/>
  <c r="M39" i="6"/>
  <c r="L39" i="6"/>
  <c r="I39" i="6"/>
  <c r="K39" i="6"/>
  <c r="J39" i="6"/>
  <c r="I21" i="6"/>
  <c r="K21" i="6"/>
  <c r="J21" i="6"/>
  <c r="M21" i="6"/>
  <c r="L21" i="6"/>
  <c r="M26" i="6"/>
  <c r="J26" i="6"/>
  <c r="I26" i="6"/>
  <c r="K26" i="6"/>
  <c r="L26" i="6"/>
  <c r="K155" i="3"/>
  <c r="J155" i="3"/>
  <c r="K210" i="3"/>
  <c r="J210" i="3"/>
  <c r="H191" i="3"/>
  <c r="J158" i="3"/>
  <c r="K158" i="3"/>
  <c r="L133" i="3"/>
  <c r="K133" i="3"/>
  <c r="J133" i="3"/>
  <c r="M133" i="3"/>
  <c r="M131" i="3"/>
  <c r="L131" i="3"/>
  <c r="J131" i="3"/>
  <c r="K131" i="3"/>
  <c r="J129" i="3"/>
  <c r="L129" i="3"/>
  <c r="K129" i="3"/>
  <c r="M129" i="3"/>
  <c r="F259" i="24"/>
  <c r="F264" i="24"/>
  <c r="H267" i="24"/>
  <c r="H264" i="24"/>
  <c r="F207" i="24"/>
  <c r="J194" i="24"/>
  <c r="H195" i="24"/>
  <c r="L185" i="24"/>
  <c r="N185" i="24"/>
  <c r="J192" i="24"/>
  <c r="J120" i="24"/>
  <c r="H130" i="24"/>
  <c r="F123" i="24"/>
  <c r="O120" i="24"/>
  <c r="N120" i="24"/>
  <c r="L130" i="24"/>
  <c r="O122" i="24"/>
  <c r="N122" i="24"/>
  <c r="O255" i="24"/>
  <c r="N255" i="24"/>
  <c r="J164" i="24"/>
  <c r="H174" i="24"/>
  <c r="F167" i="24"/>
  <c r="F164" i="24"/>
  <c r="N169" i="24"/>
  <c r="O169" i="24"/>
  <c r="H164" i="24"/>
  <c r="S21" i="22"/>
  <c r="T21" i="22"/>
  <c r="R10" i="21"/>
  <c r="S18" i="21"/>
  <c r="T18" i="21"/>
  <c r="R18" i="21"/>
  <c r="P144" i="19"/>
  <c r="R144" i="19"/>
  <c r="P66" i="19"/>
  <c r="R66" i="19"/>
  <c r="O65" i="19"/>
  <c r="P90" i="19"/>
  <c r="R90" i="19"/>
  <c r="P124" i="19"/>
  <c r="R124" i="19"/>
  <c r="P46" i="19"/>
  <c r="R46" i="19"/>
  <c r="P12" i="19"/>
  <c r="R12" i="19"/>
  <c r="P94" i="19"/>
  <c r="O93" i="19"/>
  <c r="R94" i="19"/>
  <c r="P44" i="19"/>
  <c r="R44" i="19"/>
  <c r="J143" i="19"/>
  <c r="J151" i="19"/>
  <c r="N37" i="19"/>
  <c r="J43" i="19"/>
  <c r="G105" i="19"/>
  <c r="J81" i="19"/>
  <c r="J158" i="19"/>
  <c r="J45" i="19"/>
  <c r="J118" i="19"/>
  <c r="G147" i="19"/>
  <c r="J139" i="19"/>
  <c r="L98" i="17"/>
  <c r="J98" i="17"/>
  <c r="D105" i="17"/>
  <c r="J112" i="19"/>
  <c r="D77" i="17"/>
  <c r="G9" i="19"/>
  <c r="J17" i="19" s="1"/>
  <c r="J10" i="19"/>
  <c r="Q21" i="17"/>
  <c r="T21" i="16"/>
  <c r="J126" i="19"/>
  <c r="D107" i="17"/>
  <c r="T9" i="17"/>
  <c r="P86" i="19"/>
  <c r="P11" i="19"/>
  <c r="P54" i="19"/>
  <c r="N121" i="19"/>
  <c r="P122" i="19"/>
  <c r="N107" i="19"/>
  <c r="P26" i="19"/>
  <c r="P60" i="19"/>
  <c r="P143" i="19"/>
  <c r="E133" i="17"/>
  <c r="E105" i="17"/>
  <c r="E93" i="17"/>
  <c r="E149" i="17"/>
  <c r="M117" i="17"/>
  <c r="L117" i="17"/>
  <c r="I117" i="17"/>
  <c r="K117" i="17"/>
  <c r="J117" i="17"/>
  <c r="L239" i="24"/>
  <c r="L236" i="24"/>
  <c r="J235" i="24"/>
  <c r="J232" i="24"/>
  <c r="J229" i="24"/>
  <c r="J234" i="24"/>
  <c r="L229" i="24"/>
  <c r="J239" i="24"/>
  <c r="L234" i="24"/>
  <c r="M103" i="17"/>
  <c r="L103" i="17"/>
  <c r="K103" i="17"/>
  <c r="J103" i="17"/>
  <c r="I103" i="17"/>
  <c r="K87" i="17"/>
  <c r="J87" i="17"/>
  <c r="I87" i="17"/>
  <c r="M87" i="17"/>
  <c r="L87" i="17"/>
  <c r="J56" i="17"/>
  <c r="I56" i="17"/>
  <c r="L56" i="17"/>
  <c r="M56" i="17"/>
  <c r="K56" i="17"/>
  <c r="L141" i="17"/>
  <c r="J141" i="17"/>
  <c r="I141" i="17"/>
  <c r="M141" i="17"/>
  <c r="K141" i="17"/>
  <c r="I102" i="17"/>
  <c r="K102" i="17"/>
  <c r="M102" i="17"/>
  <c r="L102" i="17"/>
  <c r="J102" i="17"/>
  <c r="M80" i="17"/>
  <c r="H79" i="17"/>
  <c r="J80" i="17"/>
  <c r="L80" i="17"/>
  <c r="K80" i="17"/>
  <c r="I80" i="17"/>
  <c r="M140" i="17"/>
  <c r="L140" i="17"/>
  <c r="I140" i="17"/>
  <c r="K140" i="17"/>
  <c r="J140" i="17"/>
  <c r="J156" i="17"/>
  <c r="K156" i="17"/>
  <c r="M156" i="17"/>
  <c r="L156" i="17"/>
  <c r="I156" i="17"/>
  <c r="G77" i="17"/>
  <c r="G161" i="17"/>
  <c r="G79" i="17"/>
  <c r="G76" i="13"/>
  <c r="E48" i="13"/>
  <c r="F76" i="13"/>
  <c r="E146" i="13"/>
  <c r="V11" i="14"/>
  <c r="U11" i="14"/>
  <c r="T11" i="14"/>
  <c r="T15" i="14"/>
  <c r="S23" i="14"/>
  <c r="V15" i="14"/>
  <c r="U15" i="14"/>
  <c r="C146" i="13"/>
  <c r="AA15" i="15"/>
  <c r="Z15" i="15"/>
  <c r="W15" i="15"/>
  <c r="Y15" i="15"/>
  <c r="X15" i="15"/>
  <c r="W14" i="15"/>
  <c r="Y14" i="15"/>
  <c r="Y13" i="15"/>
  <c r="X13" i="15"/>
  <c r="W13" i="15"/>
  <c r="V21" i="15"/>
  <c r="AA13" i="15"/>
  <c r="Z13" i="15"/>
  <c r="L74" i="13"/>
  <c r="K74" i="13"/>
  <c r="J74" i="13"/>
  <c r="M74" i="13"/>
  <c r="I74" i="13"/>
  <c r="F76" i="10"/>
  <c r="F9" i="10"/>
  <c r="X31" i="12"/>
  <c r="V31" i="12"/>
  <c r="U31" i="12"/>
  <c r="U9" i="12"/>
  <c r="V9" i="12"/>
  <c r="X9" i="12"/>
  <c r="X26" i="12"/>
  <c r="V26" i="12"/>
  <c r="U26" i="12"/>
  <c r="V17" i="12"/>
  <c r="U17" i="12"/>
  <c r="X17" i="12"/>
  <c r="V49" i="12"/>
  <c r="U49" i="12"/>
  <c r="X49" i="12"/>
  <c r="U36" i="12"/>
  <c r="X36" i="12"/>
  <c r="V36" i="12"/>
  <c r="L79" i="10"/>
  <c r="N58" i="10"/>
  <c r="O58" i="10"/>
  <c r="H37" i="10"/>
  <c r="H276" i="8"/>
  <c r="H254" i="8"/>
  <c r="H232" i="8"/>
  <c r="H210" i="8"/>
  <c r="H188" i="8"/>
  <c r="H166" i="8"/>
  <c r="H144" i="8"/>
  <c r="H122" i="8"/>
  <c r="J22" i="5"/>
  <c r="I22" i="5"/>
  <c r="M22" i="5"/>
  <c r="L22" i="5"/>
  <c r="K22" i="5"/>
  <c r="M23" i="5"/>
  <c r="F188" i="3"/>
  <c r="U51" i="12"/>
  <c r="V51" i="12"/>
  <c r="L109" i="10"/>
  <c r="O99" i="10"/>
  <c r="N99" i="10"/>
  <c r="J57" i="10"/>
  <c r="F36" i="10"/>
  <c r="O36" i="10"/>
  <c r="J285" i="8"/>
  <c r="L285" i="8"/>
  <c r="O275" i="8"/>
  <c r="J255" i="8"/>
  <c r="L255" i="8"/>
  <c r="H235" i="8"/>
  <c r="J235" i="8"/>
  <c r="J197" i="8"/>
  <c r="L197" i="8"/>
  <c r="O187" i="8"/>
  <c r="J167" i="8"/>
  <c r="L167" i="8"/>
  <c r="H147" i="8"/>
  <c r="J147" i="8"/>
  <c r="H84" i="8"/>
  <c r="J33" i="5"/>
  <c r="I33" i="5"/>
  <c r="L33" i="5"/>
  <c r="K33" i="5"/>
  <c r="M33" i="5"/>
  <c r="J17" i="5"/>
  <c r="I17" i="5"/>
  <c r="K17" i="5"/>
  <c r="M17" i="5"/>
  <c r="L17" i="5"/>
  <c r="M18" i="5"/>
  <c r="M21" i="5"/>
  <c r="W9" i="12"/>
  <c r="W29" i="12"/>
  <c r="W16" i="12"/>
  <c r="W48" i="12"/>
  <c r="W35" i="12"/>
  <c r="J98" i="10"/>
  <c r="J79" i="10"/>
  <c r="H62" i="10"/>
  <c r="H35" i="10"/>
  <c r="F18" i="10"/>
  <c r="H252" i="8"/>
  <c r="O232" i="8"/>
  <c r="N232" i="8"/>
  <c r="L190" i="8"/>
  <c r="J170" i="8"/>
  <c r="H128" i="8"/>
  <c r="K49" i="2"/>
  <c r="J49" i="2"/>
  <c r="L23" i="13"/>
  <c r="K23" i="13"/>
  <c r="J23" i="13"/>
  <c r="M23" i="13"/>
  <c r="I23" i="13"/>
  <c r="K26" i="13"/>
  <c r="J26" i="13"/>
  <c r="I26" i="13"/>
  <c r="M26" i="13"/>
  <c r="H34" i="13"/>
  <c r="L26" i="13"/>
  <c r="L14" i="13"/>
  <c r="K14" i="13"/>
  <c r="J14" i="13"/>
  <c r="I14" i="13"/>
  <c r="M14" i="13"/>
  <c r="M134" i="13"/>
  <c r="J134" i="13"/>
  <c r="I134" i="13"/>
  <c r="L134" i="13"/>
  <c r="K134" i="13"/>
  <c r="M142" i="13"/>
  <c r="J142" i="13"/>
  <c r="I142" i="13"/>
  <c r="L142" i="13"/>
  <c r="K142" i="13"/>
  <c r="L117" i="13"/>
  <c r="K117" i="13"/>
  <c r="J117" i="13"/>
  <c r="M117" i="13"/>
  <c r="I117" i="13"/>
  <c r="H20" i="13"/>
  <c r="M12" i="13"/>
  <c r="L12" i="13"/>
  <c r="K12" i="13"/>
  <c r="J12" i="13"/>
  <c r="I12" i="13"/>
  <c r="M25" i="13"/>
  <c r="L25" i="13"/>
  <c r="K25" i="13"/>
  <c r="J25" i="13"/>
  <c r="I25" i="13"/>
  <c r="M102" i="13"/>
  <c r="L102" i="13"/>
  <c r="I102" i="13"/>
  <c r="K102" i="13"/>
  <c r="J102" i="13"/>
  <c r="M80" i="13"/>
  <c r="L80" i="13"/>
  <c r="K80" i="13"/>
  <c r="J80" i="13"/>
  <c r="I80" i="13"/>
  <c r="M149" i="13"/>
  <c r="L149" i="13"/>
  <c r="K149" i="13"/>
  <c r="J149" i="13"/>
  <c r="I149" i="13"/>
  <c r="J81" i="13"/>
  <c r="I81" i="13"/>
  <c r="M81" i="13"/>
  <c r="L81" i="13"/>
  <c r="K81" i="13"/>
  <c r="J158" i="13"/>
  <c r="I158" i="13"/>
  <c r="M158" i="13"/>
  <c r="L158" i="13"/>
  <c r="K158" i="13"/>
  <c r="I84" i="13"/>
  <c r="L84" i="13"/>
  <c r="K84" i="13"/>
  <c r="M84" i="13"/>
  <c r="J84" i="13"/>
  <c r="J27" i="13"/>
  <c r="I27" i="13"/>
  <c r="M27" i="13"/>
  <c r="L27" i="13"/>
  <c r="K27" i="13"/>
  <c r="H104" i="13"/>
  <c r="K96" i="13"/>
  <c r="J96" i="13"/>
  <c r="M96" i="13"/>
  <c r="L96" i="13"/>
  <c r="I96" i="13"/>
  <c r="L99" i="10"/>
  <c r="J17" i="10"/>
  <c r="L17" i="10"/>
  <c r="L86" i="10"/>
  <c r="L59" i="10"/>
  <c r="W43" i="5"/>
  <c r="V43" i="5"/>
  <c r="U43" i="5"/>
  <c r="T43" i="5"/>
  <c r="S43" i="5"/>
  <c r="W45" i="5"/>
  <c r="W30" i="12"/>
  <c r="X8" i="12"/>
  <c r="U8" i="12"/>
  <c r="V8" i="12"/>
  <c r="H85" i="10"/>
  <c r="J85" i="10"/>
  <c r="J75" i="10"/>
  <c r="L75" i="10"/>
  <c r="H39" i="10"/>
  <c r="J18" i="10"/>
  <c r="L18" i="10"/>
  <c r="J284" i="8"/>
  <c r="L284" i="8"/>
  <c r="O274" i="8"/>
  <c r="J254" i="8"/>
  <c r="L254" i="8"/>
  <c r="H234" i="8"/>
  <c r="J234" i="8"/>
  <c r="J196" i="8"/>
  <c r="L196" i="8"/>
  <c r="F186" i="8"/>
  <c r="O186" i="8"/>
  <c r="J166" i="8"/>
  <c r="L166" i="8"/>
  <c r="H146" i="8"/>
  <c r="J146" i="8"/>
  <c r="F87" i="8"/>
  <c r="H75" i="8"/>
  <c r="J75" i="8"/>
  <c r="M40" i="5"/>
  <c r="L40" i="5"/>
  <c r="I40" i="5"/>
  <c r="K40" i="5"/>
  <c r="J40" i="5"/>
  <c r="W30" i="5"/>
  <c r="V30" i="5"/>
  <c r="S30" i="5"/>
  <c r="U30" i="5"/>
  <c r="T30" i="5"/>
  <c r="W11" i="5"/>
  <c r="V11" i="5"/>
  <c r="U11" i="5"/>
  <c r="T11" i="5"/>
  <c r="S11" i="5"/>
  <c r="F195" i="3"/>
  <c r="K32" i="2"/>
  <c r="J32" i="2"/>
  <c r="F238" i="8"/>
  <c r="H60" i="8"/>
  <c r="U44" i="6"/>
  <c r="S44" i="6"/>
  <c r="G190" i="3"/>
  <c r="G186" i="3"/>
  <c r="E43" i="2"/>
  <c r="M40" i="2"/>
  <c r="L40" i="2"/>
  <c r="K211" i="3"/>
  <c r="J211" i="3"/>
  <c r="L78" i="8"/>
  <c r="N78" i="8"/>
  <c r="L80" i="8"/>
  <c r="N80" i="8"/>
  <c r="F39" i="8"/>
  <c r="H39" i="8"/>
  <c r="F258" i="8"/>
  <c r="H258" i="8"/>
  <c r="F123" i="8"/>
  <c r="H123" i="8"/>
  <c r="F211" i="8"/>
  <c r="H211" i="8"/>
  <c r="F147" i="8"/>
  <c r="F125" i="8"/>
  <c r="F144" i="8"/>
  <c r="F232" i="8"/>
  <c r="F32" i="8"/>
  <c r="H32" i="8"/>
  <c r="F163" i="8"/>
  <c r="H163" i="8"/>
  <c r="F251" i="8"/>
  <c r="H251" i="8"/>
  <c r="F124" i="8"/>
  <c r="F15" i="8"/>
  <c r="H15" i="8"/>
  <c r="F151" i="8"/>
  <c r="H151" i="8"/>
  <c r="F239" i="8"/>
  <c r="H239" i="8"/>
  <c r="U15" i="6"/>
  <c r="S15" i="6"/>
  <c r="U31" i="6"/>
  <c r="S31" i="6"/>
  <c r="U13" i="6"/>
  <c r="S13" i="6"/>
  <c r="L31" i="5"/>
  <c r="J31" i="5"/>
  <c r="L21" i="5"/>
  <c r="J21" i="5"/>
  <c r="L34" i="5"/>
  <c r="J34" i="5"/>
  <c r="E187" i="3"/>
  <c r="M171" i="3"/>
  <c r="L171" i="3"/>
  <c r="L172" i="3"/>
  <c r="M172" i="3"/>
  <c r="L41" i="2"/>
  <c r="M41" i="2"/>
  <c r="G18" i="2"/>
  <c r="J81" i="8"/>
  <c r="J84" i="8"/>
  <c r="V35" i="5"/>
  <c r="T35" i="5"/>
  <c r="T29" i="5"/>
  <c r="V29" i="5"/>
  <c r="J58" i="2"/>
  <c r="K58" i="2"/>
  <c r="H17" i="2"/>
  <c r="K14" i="2"/>
  <c r="J14" i="2"/>
  <c r="J22" i="2"/>
  <c r="K22" i="2"/>
  <c r="N45" i="12"/>
  <c r="M45" i="12"/>
  <c r="L45" i="12"/>
  <c r="J45" i="12"/>
  <c r="I45" i="12"/>
  <c r="K45" i="12"/>
  <c r="H54" i="12"/>
  <c r="I7" i="12"/>
  <c r="N7" i="12"/>
  <c r="M7" i="12"/>
  <c r="K7" i="12"/>
  <c r="J7" i="12"/>
  <c r="L7" i="12"/>
  <c r="M24" i="12"/>
  <c r="L24" i="12"/>
  <c r="K24" i="12"/>
  <c r="J24" i="12"/>
  <c r="N24" i="12"/>
  <c r="I24" i="12"/>
  <c r="K15" i="12"/>
  <c r="J15" i="12"/>
  <c r="I15" i="12"/>
  <c r="N15" i="12"/>
  <c r="M15" i="12"/>
  <c r="L15" i="12"/>
  <c r="K47" i="12"/>
  <c r="J47" i="12"/>
  <c r="I47" i="12"/>
  <c r="N47" i="12"/>
  <c r="M47" i="12"/>
  <c r="L47" i="12"/>
  <c r="I34" i="12"/>
  <c r="N34" i="12"/>
  <c r="L34" i="12"/>
  <c r="K34" i="12"/>
  <c r="M34" i="12"/>
  <c r="J34" i="12"/>
  <c r="N79" i="10"/>
  <c r="O79" i="10"/>
  <c r="F38" i="8"/>
  <c r="H38" i="8"/>
  <c r="E193" i="3"/>
  <c r="M154" i="3"/>
  <c r="L154" i="3"/>
  <c r="J177" i="3"/>
  <c r="L177" i="3"/>
  <c r="K177" i="3"/>
  <c r="I188" i="3"/>
  <c r="N177" i="3"/>
  <c r="M177" i="3"/>
  <c r="N213" i="3"/>
  <c r="J213" i="3"/>
  <c r="L213" i="3"/>
  <c r="K213" i="3"/>
  <c r="M213" i="3"/>
  <c r="J38" i="10"/>
  <c r="H9" i="10"/>
  <c r="H18" i="10"/>
  <c r="J59" i="8"/>
  <c r="L59" i="8"/>
  <c r="F33" i="8"/>
  <c r="H33" i="8"/>
  <c r="M47" i="6"/>
  <c r="L47" i="6"/>
  <c r="I47" i="6"/>
  <c r="K47" i="6"/>
  <c r="J47" i="6"/>
  <c r="K8" i="6"/>
  <c r="J8" i="6"/>
  <c r="I8" i="6"/>
  <c r="M8" i="6"/>
  <c r="L8" i="6"/>
  <c r="J13" i="6"/>
  <c r="I13" i="6"/>
  <c r="L13" i="6"/>
  <c r="K13" i="6"/>
  <c r="M13" i="6"/>
  <c r="I29" i="6"/>
  <c r="K29" i="6"/>
  <c r="J29" i="6"/>
  <c r="L29" i="6"/>
  <c r="M29" i="6"/>
  <c r="M34" i="6"/>
  <c r="J34" i="6"/>
  <c r="I34" i="6"/>
  <c r="L34" i="6"/>
  <c r="K34" i="6"/>
  <c r="K159" i="3"/>
  <c r="J159" i="3"/>
  <c r="H188" i="3"/>
  <c r="K162" i="3"/>
  <c r="J162" i="3"/>
  <c r="L71" i="2"/>
  <c r="K71" i="2"/>
  <c r="J71" i="2"/>
  <c r="N71" i="2"/>
  <c r="M71" i="2"/>
  <c r="J202" i="3"/>
  <c r="K202" i="3"/>
  <c r="J208" i="24"/>
  <c r="H215" i="24"/>
  <c r="H212" i="24"/>
  <c r="H209" i="24"/>
  <c r="F219" i="24"/>
  <c r="H214" i="24"/>
  <c r="H216" i="24"/>
  <c r="H144" i="24"/>
  <c r="O143" i="24"/>
  <c r="N143" i="24"/>
  <c r="L153" i="24"/>
  <c r="L150" i="24"/>
  <c r="L144" i="24"/>
  <c r="J151" i="24"/>
  <c r="L146" i="24"/>
  <c r="F260" i="24"/>
  <c r="H255" i="24"/>
  <c r="L264" i="24"/>
  <c r="O259" i="24"/>
  <c r="N259" i="24"/>
  <c r="F256" i="24"/>
  <c r="H259" i="24"/>
  <c r="J259" i="24"/>
  <c r="O53" i="24"/>
  <c r="N53" i="24"/>
  <c r="O54" i="24"/>
  <c r="N54" i="24"/>
  <c r="H193" i="24"/>
  <c r="H190" i="24"/>
  <c r="H187" i="24"/>
  <c r="F197" i="24"/>
  <c r="H192" i="24"/>
  <c r="J187" i="24"/>
  <c r="L187" i="24"/>
  <c r="H197" i="24"/>
  <c r="J197" i="24"/>
  <c r="H119" i="24"/>
  <c r="O123" i="24"/>
  <c r="N123" i="24"/>
  <c r="L127" i="24"/>
  <c r="J211" i="24"/>
  <c r="H163" i="24"/>
  <c r="O167" i="24"/>
  <c r="N167" i="24"/>
  <c r="O164" i="24"/>
  <c r="N164" i="24"/>
  <c r="L174" i="24"/>
  <c r="O166" i="24"/>
  <c r="N166" i="24"/>
  <c r="U21" i="22"/>
  <c r="P22" i="21"/>
  <c r="S19" i="21"/>
  <c r="T19" i="21"/>
  <c r="R19" i="21"/>
  <c r="P136" i="19"/>
  <c r="R136" i="19"/>
  <c r="O135" i="19"/>
  <c r="P159" i="19"/>
  <c r="R159" i="19"/>
  <c r="P82" i="19"/>
  <c r="R82" i="19"/>
  <c r="P115" i="19"/>
  <c r="R115" i="19"/>
  <c r="P42" i="19"/>
  <c r="R42" i="19"/>
  <c r="O49" i="19"/>
  <c r="P85" i="19"/>
  <c r="R85" i="19"/>
  <c r="P40" i="19"/>
  <c r="R40" i="19"/>
  <c r="P123" i="19"/>
  <c r="D147" i="17"/>
  <c r="D135" i="17"/>
  <c r="J152" i="17"/>
  <c r="L152" i="17"/>
  <c r="Y17" i="16"/>
  <c r="W17" i="16"/>
  <c r="J138" i="19"/>
  <c r="J29" i="19"/>
  <c r="J47" i="19"/>
  <c r="J114" i="19"/>
  <c r="J89" i="19"/>
  <c r="J11" i="19"/>
  <c r="J54" i="19"/>
  <c r="J127" i="19"/>
  <c r="G93" i="19"/>
  <c r="J94" i="19"/>
  <c r="J70" i="19"/>
  <c r="J156" i="19"/>
  <c r="L89" i="17"/>
  <c r="J89" i="17"/>
  <c r="F65" i="17"/>
  <c r="C135" i="17"/>
  <c r="P71" i="19"/>
  <c r="W14" i="16"/>
  <c r="Y14" i="16"/>
  <c r="J99" i="19"/>
  <c r="F119" i="17"/>
  <c r="F107" i="17"/>
  <c r="U21" i="17"/>
  <c r="U9" i="17"/>
  <c r="R21" i="16"/>
  <c r="R9" i="16"/>
  <c r="X13" i="16"/>
  <c r="Z13" i="16"/>
  <c r="J90" i="19"/>
  <c r="F147" i="17"/>
  <c r="F135" i="17"/>
  <c r="AA19" i="17"/>
  <c r="Z19" i="17"/>
  <c r="Y19" i="17"/>
  <c r="X19" i="17"/>
  <c r="W19" i="17"/>
  <c r="Y20" i="16"/>
  <c r="W20" i="16"/>
  <c r="Q9" i="16"/>
  <c r="P95" i="19"/>
  <c r="P15" i="19"/>
  <c r="P58" i="19"/>
  <c r="P130" i="19"/>
  <c r="P30" i="19"/>
  <c r="P67" i="19"/>
  <c r="P152" i="19"/>
  <c r="N93" i="19"/>
  <c r="W63" i="19"/>
  <c r="W93" i="19"/>
  <c r="W149" i="19"/>
  <c r="M115" i="17"/>
  <c r="L115" i="17"/>
  <c r="K115" i="17"/>
  <c r="J115" i="17"/>
  <c r="I115" i="17"/>
  <c r="H235" i="24"/>
  <c r="J238" i="24"/>
  <c r="H239" i="24"/>
  <c r="J231" i="24"/>
  <c r="J236" i="24"/>
  <c r="E119" i="17"/>
  <c r="E107" i="17"/>
  <c r="M112" i="17"/>
  <c r="L112" i="17"/>
  <c r="K112" i="17"/>
  <c r="I112" i="17"/>
  <c r="J112" i="17"/>
  <c r="K96" i="17"/>
  <c r="J96" i="17"/>
  <c r="I96" i="17"/>
  <c r="M96" i="17"/>
  <c r="L96" i="17"/>
  <c r="J73" i="17"/>
  <c r="I73" i="17"/>
  <c r="L73" i="17"/>
  <c r="M73" i="17"/>
  <c r="K73" i="17"/>
  <c r="L158" i="17"/>
  <c r="J158" i="17"/>
  <c r="I158" i="17"/>
  <c r="M158" i="17"/>
  <c r="K158" i="17"/>
  <c r="I111" i="17"/>
  <c r="H119" i="17"/>
  <c r="K111" i="17"/>
  <c r="M111" i="17"/>
  <c r="L111" i="17"/>
  <c r="J111" i="17"/>
  <c r="M88" i="17"/>
  <c r="J88" i="17"/>
  <c r="K88" i="17"/>
  <c r="I88" i="17"/>
  <c r="L88" i="17"/>
  <c r="M157" i="17"/>
  <c r="L157" i="17"/>
  <c r="I157" i="17"/>
  <c r="K157" i="17"/>
  <c r="J157" i="17"/>
  <c r="M128" i="17"/>
  <c r="I128" i="17"/>
  <c r="L128" i="17"/>
  <c r="K128" i="17"/>
  <c r="J128" i="17"/>
  <c r="G63" i="17"/>
  <c r="G119" i="17"/>
  <c r="G91" i="17"/>
  <c r="I152" i="17"/>
  <c r="K152" i="17"/>
  <c r="I159" i="17"/>
  <c r="K159" i="17"/>
  <c r="K37" i="13"/>
  <c r="I37" i="13"/>
  <c r="G160" i="13"/>
  <c r="G104" i="13"/>
  <c r="G132" i="13"/>
  <c r="T20" i="13"/>
  <c r="F160" i="13"/>
  <c r="F132" i="13"/>
  <c r="E132" i="13"/>
  <c r="U14" i="14"/>
  <c r="T14" i="14"/>
  <c r="V14" i="14"/>
  <c r="Y15" i="13"/>
  <c r="X15" i="13"/>
  <c r="W15" i="13"/>
  <c r="AA15" i="13"/>
  <c r="Z15" i="13"/>
  <c r="D132" i="13"/>
  <c r="D62" i="13"/>
  <c r="C62" i="13"/>
  <c r="AA12" i="13"/>
  <c r="Z12" i="13"/>
  <c r="Y12" i="13"/>
  <c r="X12" i="13"/>
  <c r="W12" i="13"/>
  <c r="V20" i="13"/>
  <c r="W12" i="15"/>
  <c r="Y12" i="15"/>
  <c r="X12" i="15"/>
  <c r="AA12" i="15"/>
  <c r="Z12" i="15"/>
  <c r="V21" i="14"/>
  <c r="U21" i="14"/>
  <c r="T21" i="14"/>
  <c r="G34" i="13"/>
  <c r="D20" i="13"/>
  <c r="E55" i="12"/>
  <c r="J97" i="10"/>
  <c r="L65" i="10"/>
  <c r="S20" i="13"/>
  <c r="D56" i="12"/>
  <c r="X30" i="12"/>
  <c r="V30" i="12"/>
  <c r="U30" i="12"/>
  <c r="V21" i="12"/>
  <c r="U21" i="12"/>
  <c r="X21" i="12"/>
  <c r="X23" i="12"/>
  <c r="V53" i="12"/>
  <c r="U53" i="12"/>
  <c r="X53" i="12"/>
  <c r="X55" i="12"/>
  <c r="U40" i="12"/>
  <c r="X40" i="12"/>
  <c r="V40" i="12"/>
  <c r="J100" i="10"/>
  <c r="F58" i="10"/>
  <c r="N12" i="10"/>
  <c r="O12" i="10"/>
  <c r="F64" i="8"/>
  <c r="I30" i="5"/>
  <c r="K30" i="5"/>
  <c r="J30" i="5"/>
  <c r="L30" i="5"/>
  <c r="M30" i="5"/>
  <c r="S20" i="5"/>
  <c r="T20" i="5"/>
  <c r="W20" i="5"/>
  <c r="U20" i="5"/>
  <c r="V20" i="5"/>
  <c r="F194" i="3"/>
  <c r="C56" i="12"/>
  <c r="L9" i="12"/>
  <c r="K9" i="12"/>
  <c r="V23" i="12"/>
  <c r="U23" i="12"/>
  <c r="V55" i="12"/>
  <c r="U55" i="12"/>
  <c r="F109" i="10"/>
  <c r="F99" i="10"/>
  <c r="H99" i="10"/>
  <c r="L55" i="10"/>
  <c r="H32" i="10"/>
  <c r="L283" i="8"/>
  <c r="O273" i="8"/>
  <c r="N273" i="8"/>
  <c r="L253" i="8"/>
  <c r="N253" i="8"/>
  <c r="L195" i="8"/>
  <c r="O185" i="8"/>
  <c r="N185" i="8"/>
  <c r="L165" i="8"/>
  <c r="N165" i="8"/>
  <c r="H76" i="8"/>
  <c r="S31" i="5"/>
  <c r="V31" i="5"/>
  <c r="U31" i="5"/>
  <c r="T31" i="5"/>
  <c r="W31" i="5"/>
  <c r="F54" i="12"/>
  <c r="W33" i="12"/>
  <c r="W20" i="12"/>
  <c r="W52" i="12"/>
  <c r="W39" i="12"/>
  <c r="J106" i="10"/>
  <c r="L77" i="10"/>
  <c r="H282" i="8"/>
  <c r="H230" i="8"/>
  <c r="O210" i="8"/>
  <c r="N210" i="8"/>
  <c r="L168" i="8"/>
  <c r="J148" i="8"/>
  <c r="F83" i="8"/>
  <c r="J38" i="2"/>
  <c r="K38" i="2"/>
  <c r="L40" i="13"/>
  <c r="K40" i="13"/>
  <c r="J40" i="13"/>
  <c r="H48" i="13"/>
  <c r="M40" i="13"/>
  <c r="I40" i="13"/>
  <c r="K43" i="13"/>
  <c r="J43" i="13"/>
  <c r="I43" i="13"/>
  <c r="M43" i="13"/>
  <c r="L43" i="13"/>
  <c r="L18" i="13"/>
  <c r="K18" i="13"/>
  <c r="J18" i="13"/>
  <c r="I18" i="13"/>
  <c r="M18" i="13"/>
  <c r="M151" i="13"/>
  <c r="J151" i="13"/>
  <c r="I151" i="13"/>
  <c r="L151" i="13"/>
  <c r="K151" i="13"/>
  <c r="M16" i="13"/>
  <c r="L16" i="13"/>
  <c r="K16" i="13"/>
  <c r="J16" i="13"/>
  <c r="I16" i="13"/>
  <c r="M33" i="13"/>
  <c r="L33" i="13"/>
  <c r="K33" i="13"/>
  <c r="J33" i="13"/>
  <c r="I33" i="13"/>
  <c r="M111" i="13"/>
  <c r="L111" i="13"/>
  <c r="I111" i="13"/>
  <c r="K111" i="13"/>
  <c r="J111" i="13"/>
  <c r="M88" i="13"/>
  <c r="L88" i="13"/>
  <c r="K88" i="13"/>
  <c r="J88" i="13"/>
  <c r="I88" i="13"/>
  <c r="M157" i="13"/>
  <c r="L157" i="13"/>
  <c r="K157" i="13"/>
  <c r="J157" i="13"/>
  <c r="I157" i="13"/>
  <c r="J89" i="13"/>
  <c r="I89" i="13"/>
  <c r="M89" i="13"/>
  <c r="L89" i="13"/>
  <c r="K89" i="13"/>
  <c r="I24" i="13"/>
  <c r="K24" i="13"/>
  <c r="J24" i="13"/>
  <c r="M24" i="13"/>
  <c r="L24" i="13"/>
  <c r="I93" i="13"/>
  <c r="L93" i="13"/>
  <c r="K93" i="13"/>
  <c r="J93" i="13"/>
  <c r="M93" i="13"/>
  <c r="J36" i="13"/>
  <c r="M36" i="13"/>
  <c r="L36" i="13"/>
  <c r="K36" i="13"/>
  <c r="I36" i="13"/>
  <c r="K113" i="13"/>
  <c r="J113" i="13"/>
  <c r="M113" i="13"/>
  <c r="L113" i="13"/>
  <c r="I113" i="13"/>
  <c r="L80" i="10"/>
  <c r="J9" i="10"/>
  <c r="L9" i="10"/>
  <c r="G56" i="12"/>
  <c r="J9" i="12"/>
  <c r="I9" i="12"/>
  <c r="F86" i="10"/>
  <c r="F59" i="10"/>
  <c r="F19" i="10"/>
  <c r="L143" i="13"/>
  <c r="K143" i="13"/>
  <c r="J143" i="13"/>
  <c r="M143" i="13"/>
  <c r="I143" i="13"/>
  <c r="X27" i="12"/>
  <c r="V27" i="12"/>
  <c r="U27" i="12"/>
  <c r="D55" i="12"/>
  <c r="J102" i="10"/>
  <c r="L102" i="10"/>
  <c r="J56" i="10"/>
  <c r="L56" i="10"/>
  <c r="L16" i="10"/>
  <c r="L282" i="8"/>
  <c r="L252" i="8"/>
  <c r="N252" i="8"/>
  <c r="L194" i="8"/>
  <c r="L164" i="8"/>
  <c r="N164" i="8"/>
  <c r="W10" i="6"/>
  <c r="V10" i="6"/>
  <c r="S10" i="6"/>
  <c r="U10" i="6"/>
  <c r="T10" i="6"/>
  <c r="M48" i="5"/>
  <c r="L48" i="5"/>
  <c r="I48" i="5"/>
  <c r="K48" i="5"/>
  <c r="J48" i="5"/>
  <c r="M51" i="5"/>
  <c r="M50" i="5"/>
  <c r="W38" i="5"/>
  <c r="V38" i="5"/>
  <c r="S38" i="5"/>
  <c r="U38" i="5"/>
  <c r="T38" i="5"/>
  <c r="K21" i="5"/>
  <c r="I21" i="5"/>
  <c r="F191" i="3"/>
  <c r="H63" i="8"/>
  <c r="H87" i="8"/>
  <c r="G188" i="3"/>
  <c r="G194" i="3"/>
  <c r="K138" i="3"/>
  <c r="J138" i="3"/>
  <c r="M47" i="2"/>
  <c r="L47" i="2"/>
  <c r="L135" i="3"/>
  <c r="M135" i="3"/>
  <c r="L79" i="8"/>
  <c r="N79" i="8"/>
  <c r="L77" i="8"/>
  <c r="F104" i="8"/>
  <c r="H104" i="8"/>
  <c r="F280" i="8"/>
  <c r="H280" i="8"/>
  <c r="F131" i="8"/>
  <c r="H131" i="8"/>
  <c r="F219" i="8"/>
  <c r="H219" i="8"/>
  <c r="F169" i="8"/>
  <c r="F16" i="8"/>
  <c r="H16" i="8"/>
  <c r="F152" i="8"/>
  <c r="H152" i="8"/>
  <c r="F240" i="8"/>
  <c r="H240" i="8"/>
  <c r="F40" i="8"/>
  <c r="H40" i="8"/>
  <c r="F171" i="8"/>
  <c r="H171" i="8"/>
  <c r="F259" i="8"/>
  <c r="H259" i="8"/>
  <c r="F146" i="8"/>
  <c r="F34" i="8"/>
  <c r="H34" i="8"/>
  <c r="F165" i="8"/>
  <c r="H165" i="8"/>
  <c r="F253" i="8"/>
  <c r="H253" i="8"/>
  <c r="U18" i="6"/>
  <c r="S18" i="6"/>
  <c r="S39" i="6"/>
  <c r="U39" i="6"/>
  <c r="S24" i="6"/>
  <c r="U24" i="6"/>
  <c r="L29" i="5"/>
  <c r="J29" i="5"/>
  <c r="L42" i="5"/>
  <c r="J42" i="5"/>
  <c r="G196" i="3"/>
  <c r="E191" i="3"/>
  <c r="M191" i="3" s="1"/>
  <c r="M180" i="3"/>
  <c r="L180" i="3"/>
  <c r="E186" i="3"/>
  <c r="M175" i="3"/>
  <c r="L175" i="3"/>
  <c r="E195" i="3"/>
  <c r="L184" i="3"/>
  <c r="M184" i="3"/>
  <c r="M33" i="2"/>
  <c r="L33" i="2"/>
  <c r="J78" i="8"/>
  <c r="F11" i="8"/>
  <c r="H11" i="8"/>
  <c r="T37" i="5"/>
  <c r="V37" i="5"/>
  <c r="J164" i="3"/>
  <c r="K164" i="3"/>
  <c r="J62" i="2"/>
  <c r="K62" i="2"/>
  <c r="J20" i="2"/>
  <c r="K20" i="2"/>
  <c r="F208" i="8"/>
  <c r="L27" i="5"/>
  <c r="J27" i="5"/>
  <c r="N17" i="12"/>
  <c r="M17" i="12"/>
  <c r="L17" i="12"/>
  <c r="J17" i="12"/>
  <c r="I17" i="12"/>
  <c r="K17" i="12"/>
  <c r="M28" i="12"/>
  <c r="L28" i="12"/>
  <c r="K28" i="12"/>
  <c r="J28" i="12"/>
  <c r="N28" i="12"/>
  <c r="I28" i="12"/>
  <c r="K19" i="12"/>
  <c r="J19" i="12"/>
  <c r="I19" i="12"/>
  <c r="N19" i="12"/>
  <c r="M19" i="12"/>
  <c r="L19" i="12"/>
  <c r="K51" i="12"/>
  <c r="J51" i="12"/>
  <c r="I51" i="12"/>
  <c r="N51" i="12"/>
  <c r="M51" i="12"/>
  <c r="L51" i="12"/>
  <c r="I38" i="12"/>
  <c r="N38" i="12"/>
  <c r="L38" i="12"/>
  <c r="K38" i="12"/>
  <c r="M38" i="12"/>
  <c r="J38" i="12"/>
  <c r="O80" i="10"/>
  <c r="N80" i="10"/>
  <c r="U52" i="6"/>
  <c r="S52" i="6"/>
  <c r="G191" i="3"/>
  <c r="N166" i="3"/>
  <c r="J166" i="3"/>
  <c r="L166" i="3"/>
  <c r="K166" i="3"/>
  <c r="M166" i="3"/>
  <c r="J181" i="3"/>
  <c r="I192" i="3"/>
  <c r="L181" i="3"/>
  <c r="K181" i="3"/>
  <c r="M181" i="3"/>
  <c r="N181" i="3"/>
  <c r="J35" i="10"/>
  <c r="H17" i="10"/>
  <c r="H15" i="10"/>
  <c r="J58" i="8"/>
  <c r="L58" i="8"/>
  <c r="L46" i="6"/>
  <c r="K46" i="6"/>
  <c r="J46" i="6"/>
  <c r="I46" i="6"/>
  <c r="M46" i="6"/>
  <c r="M9" i="6"/>
  <c r="L9" i="6"/>
  <c r="K9" i="6"/>
  <c r="J9" i="6"/>
  <c r="I9" i="6"/>
  <c r="K16" i="6"/>
  <c r="J16" i="6"/>
  <c r="I16" i="6"/>
  <c r="M16" i="6"/>
  <c r="L16" i="6"/>
  <c r="J24" i="6"/>
  <c r="I24" i="6"/>
  <c r="L24" i="6"/>
  <c r="K24" i="6"/>
  <c r="M24" i="6"/>
  <c r="I37" i="6"/>
  <c r="K37" i="6"/>
  <c r="J37" i="6"/>
  <c r="M37" i="6"/>
  <c r="L37" i="6"/>
  <c r="M42" i="6"/>
  <c r="J42" i="6"/>
  <c r="I42" i="6"/>
  <c r="L42" i="6"/>
  <c r="K42" i="6"/>
  <c r="K163" i="3"/>
  <c r="J163" i="3"/>
  <c r="J218" i="3"/>
  <c r="K218" i="3"/>
  <c r="H192" i="3"/>
  <c r="K126" i="3"/>
  <c r="J126" i="3"/>
  <c r="M126" i="3"/>
  <c r="L126" i="3"/>
  <c r="Q16" i="43"/>
  <c r="T16" i="43"/>
  <c r="R16" i="43"/>
  <c r="S16" i="43"/>
  <c r="P16" i="43"/>
  <c r="T16" i="42"/>
  <c r="R16" i="42"/>
  <c r="Q16" i="42"/>
  <c r="P16" i="42"/>
  <c r="S16" i="42"/>
  <c r="I11" i="37"/>
  <c r="H11" i="37"/>
  <c r="G11" i="37"/>
  <c r="M146" i="27"/>
  <c r="L146" i="27"/>
  <c r="K146" i="27"/>
  <c r="J146" i="27"/>
  <c r="I146" i="27"/>
  <c r="I160" i="27"/>
  <c r="M160" i="27"/>
  <c r="L160" i="27"/>
  <c r="K160" i="27"/>
  <c r="J160" i="27"/>
  <c r="M118" i="27"/>
  <c r="L118" i="27"/>
  <c r="K118" i="27"/>
  <c r="J118" i="27"/>
  <c r="I118" i="27"/>
  <c r="J48" i="27"/>
  <c r="I48" i="27"/>
  <c r="M48" i="27"/>
  <c r="L48" i="27"/>
  <c r="K48" i="27"/>
  <c r="K160" i="26"/>
  <c r="J160" i="26"/>
  <c r="I160" i="26"/>
  <c r="M160" i="26"/>
  <c r="L160" i="26"/>
  <c r="L62" i="26"/>
  <c r="K62" i="26"/>
  <c r="J62" i="26"/>
  <c r="I62" i="26"/>
  <c r="M62" i="26"/>
  <c r="J21" i="22"/>
  <c r="N21" i="22"/>
  <c r="M21" i="22"/>
  <c r="K21" i="22"/>
  <c r="L21" i="22"/>
  <c r="H50" i="21"/>
  <c r="J50" i="21"/>
  <c r="I50" i="21"/>
  <c r="N105" i="22"/>
  <c r="M105" i="22"/>
  <c r="L105" i="22"/>
  <c r="J105" i="22"/>
  <c r="K105" i="22"/>
  <c r="T160" i="18"/>
  <c r="S160" i="18"/>
  <c r="R160" i="18"/>
  <c r="S134" i="18"/>
  <c r="T134" i="18"/>
  <c r="R134" i="18"/>
  <c r="AA104" i="18"/>
  <c r="Z104" i="18"/>
  <c r="AB104" i="18"/>
  <c r="AA78" i="18"/>
  <c r="AB78" i="18"/>
  <c r="Z78" i="18"/>
  <c r="R48" i="18"/>
  <c r="T48" i="18"/>
  <c r="S48" i="18"/>
  <c r="S22" i="18"/>
  <c r="T22" i="18"/>
  <c r="R22" i="18"/>
  <c r="AB127" i="18"/>
  <c r="AB118" i="18"/>
  <c r="AA118" i="18"/>
  <c r="Z118" i="18"/>
  <c r="K101" i="18"/>
  <c r="I92" i="18"/>
  <c r="J92" i="18"/>
  <c r="K92" i="18"/>
  <c r="K154" i="18"/>
  <c r="K89" i="18"/>
  <c r="K72" i="18"/>
  <c r="K29" i="18"/>
  <c r="K12" i="18"/>
  <c r="K143" i="18"/>
  <c r="K78" i="18"/>
  <c r="I78" i="18"/>
  <c r="J78" i="18"/>
  <c r="M149" i="16"/>
  <c r="L149" i="16"/>
  <c r="K149" i="16"/>
  <c r="J149" i="16"/>
  <c r="I149" i="16"/>
  <c r="J63" i="16"/>
  <c r="I63" i="16"/>
  <c r="L63" i="16"/>
  <c r="M63" i="16"/>
  <c r="K63" i="16"/>
  <c r="K152" i="18"/>
  <c r="AB94" i="18"/>
  <c r="AB51" i="18"/>
  <c r="K35" i="17"/>
  <c r="J35" i="17"/>
  <c r="I35" i="17"/>
  <c r="M35" i="17"/>
  <c r="L35" i="17"/>
  <c r="K57" i="18"/>
  <c r="I48" i="18"/>
  <c r="J48" i="18"/>
  <c r="K48" i="18"/>
  <c r="AB145" i="18"/>
  <c r="T94" i="18"/>
  <c r="S132" i="18"/>
  <c r="R132" i="18"/>
  <c r="T132" i="18"/>
  <c r="AB102" i="18"/>
  <c r="T67" i="18"/>
  <c r="AB98" i="18"/>
  <c r="T93" i="18"/>
  <c r="T58" i="18"/>
  <c r="AB19" i="18"/>
  <c r="T84" i="18"/>
  <c r="AB12" i="18"/>
  <c r="AB88" i="18"/>
  <c r="AB62" i="18"/>
  <c r="AA62" i="18"/>
  <c r="Z62" i="18"/>
  <c r="M18" i="17"/>
  <c r="K94" i="18"/>
  <c r="M21" i="17"/>
  <c r="L21" i="17"/>
  <c r="K21" i="17"/>
  <c r="J21" i="17"/>
  <c r="I21" i="17"/>
  <c r="M133" i="16"/>
  <c r="L133" i="16"/>
  <c r="I133" i="16"/>
  <c r="K133" i="16"/>
  <c r="J133" i="16"/>
  <c r="K37" i="14"/>
  <c r="J37" i="14"/>
  <c r="I37" i="14"/>
  <c r="M123" i="16"/>
  <c r="K107" i="14"/>
  <c r="J107" i="14"/>
  <c r="I107" i="14"/>
  <c r="J51" i="14"/>
  <c r="I51" i="14"/>
  <c r="K51" i="14"/>
  <c r="M18" i="16"/>
  <c r="M122" i="3"/>
  <c r="K122" i="3"/>
  <c r="J122" i="3"/>
  <c r="L122" i="3"/>
  <c r="K120" i="3"/>
  <c r="M120" i="3"/>
  <c r="L120" i="3"/>
  <c r="J120" i="3"/>
  <c r="K118" i="3"/>
  <c r="J118" i="3"/>
  <c r="M118" i="3"/>
  <c r="L118" i="3"/>
  <c r="L7" i="19"/>
  <c r="M118" i="26"/>
  <c r="L118" i="26"/>
  <c r="K118" i="26"/>
  <c r="J118" i="26"/>
  <c r="I118" i="26"/>
  <c r="M147" i="22"/>
  <c r="K147" i="22"/>
  <c r="N147" i="22"/>
  <c r="J147" i="22"/>
  <c r="L147" i="22"/>
  <c r="H162" i="21"/>
  <c r="J162" i="21"/>
  <c r="I162" i="21"/>
  <c r="L63" i="22"/>
  <c r="K63" i="22"/>
  <c r="J63" i="22"/>
  <c r="N63" i="22"/>
  <c r="M63" i="22"/>
  <c r="S146" i="18"/>
  <c r="T146" i="18"/>
  <c r="R146" i="18"/>
  <c r="AB95" i="18"/>
  <c r="AA90" i="18"/>
  <c r="AB90" i="18"/>
  <c r="Z90" i="18"/>
  <c r="AB69" i="18"/>
  <c r="AB65" i="18"/>
  <c r="S34" i="18"/>
  <c r="T34" i="18"/>
  <c r="R34" i="18"/>
  <c r="K151" i="18"/>
  <c r="K120" i="18"/>
  <c r="J120" i="18"/>
  <c r="I120" i="18"/>
  <c r="K112" i="18"/>
  <c r="K103" i="18"/>
  <c r="S148" i="18"/>
  <c r="R148" i="18"/>
  <c r="T148" i="18"/>
  <c r="AB123" i="18"/>
  <c r="AB110" i="18"/>
  <c r="AB97" i="18"/>
  <c r="K127" i="18"/>
  <c r="K110" i="18"/>
  <c r="K28" i="18"/>
  <c r="K19" i="18"/>
  <c r="T137" i="18"/>
  <c r="K46" i="18"/>
  <c r="K121" i="16"/>
  <c r="J121" i="16"/>
  <c r="I121" i="16"/>
  <c r="M121" i="16"/>
  <c r="L121" i="16"/>
  <c r="M35" i="16"/>
  <c r="J35" i="16"/>
  <c r="L35" i="16"/>
  <c r="K35" i="16"/>
  <c r="I35" i="16"/>
  <c r="K158" i="18"/>
  <c r="T106" i="18"/>
  <c r="S106" i="18"/>
  <c r="R106" i="18"/>
  <c r="T80" i="18"/>
  <c r="T62" i="18"/>
  <c r="R62" i="18"/>
  <c r="S62" i="18"/>
  <c r="AB15" i="18"/>
  <c r="I161" i="16"/>
  <c r="K161" i="16"/>
  <c r="J161" i="16"/>
  <c r="M161" i="16"/>
  <c r="L161" i="16"/>
  <c r="L135" i="16"/>
  <c r="K135" i="16"/>
  <c r="J135" i="16"/>
  <c r="I135" i="16"/>
  <c r="M135" i="16"/>
  <c r="M37" i="16"/>
  <c r="L37" i="16"/>
  <c r="K37" i="16"/>
  <c r="J37" i="16"/>
  <c r="I37" i="16"/>
  <c r="T72" i="18"/>
  <c r="AB50" i="18"/>
  <c r="Z50" i="18"/>
  <c r="AA50" i="18"/>
  <c r="T29" i="18"/>
  <c r="AB16" i="18"/>
  <c r="K74" i="18"/>
  <c r="K23" i="18"/>
  <c r="S76" i="18"/>
  <c r="R76" i="18"/>
  <c r="T76" i="18"/>
  <c r="AB55" i="18"/>
  <c r="AB46" i="18"/>
  <c r="AB38" i="18"/>
  <c r="T24" i="18"/>
  <c r="M142" i="17"/>
  <c r="J50" i="18"/>
  <c r="I50" i="18"/>
  <c r="K50" i="18"/>
  <c r="M147" i="15"/>
  <c r="K147" i="15"/>
  <c r="J147" i="15"/>
  <c r="L147" i="15"/>
  <c r="I147" i="15"/>
  <c r="K141" i="18"/>
  <c r="R92" i="18"/>
  <c r="T92" i="18"/>
  <c r="S92" i="18"/>
  <c r="T16" i="18"/>
  <c r="M46" i="17"/>
  <c r="I23" i="14"/>
  <c r="K23" i="14"/>
  <c r="J23" i="14"/>
  <c r="K42" i="18"/>
  <c r="M29" i="17"/>
  <c r="M116" i="16"/>
  <c r="M14" i="16"/>
  <c r="I121" i="14"/>
  <c r="K121" i="14"/>
  <c r="J121" i="14"/>
  <c r="J163" i="14"/>
  <c r="I163" i="14"/>
  <c r="K163" i="14"/>
  <c r="K191" i="3"/>
  <c r="J191" i="3"/>
  <c r="L18" i="2"/>
  <c r="K18" i="2"/>
  <c r="J18" i="2"/>
  <c r="M18" i="2"/>
  <c r="M16" i="42"/>
  <c r="N16" i="42"/>
  <c r="L16" i="42"/>
  <c r="K137" i="41"/>
  <c r="I34" i="27"/>
  <c r="M34" i="27"/>
  <c r="L34" i="27"/>
  <c r="K34" i="27"/>
  <c r="J34" i="27"/>
  <c r="I132" i="26"/>
  <c r="M132" i="26"/>
  <c r="L132" i="26"/>
  <c r="K132" i="26"/>
  <c r="J132" i="26"/>
  <c r="K48" i="26"/>
  <c r="J48" i="26"/>
  <c r="I48" i="26"/>
  <c r="M48" i="26"/>
  <c r="L48" i="26"/>
  <c r="M133" i="22"/>
  <c r="L133" i="22"/>
  <c r="K133" i="22"/>
  <c r="J133" i="22"/>
  <c r="N133" i="22"/>
  <c r="M104" i="26"/>
  <c r="L104" i="26"/>
  <c r="K104" i="26"/>
  <c r="J104" i="26"/>
  <c r="I104" i="26"/>
  <c r="N49" i="22"/>
  <c r="M49" i="22"/>
  <c r="L49" i="22"/>
  <c r="K49" i="22"/>
  <c r="J49" i="22"/>
  <c r="H22" i="21"/>
  <c r="J22" i="21"/>
  <c r="I22" i="21"/>
  <c r="K146" i="18"/>
  <c r="I146" i="18"/>
  <c r="J146" i="18"/>
  <c r="K64" i="18"/>
  <c r="J64" i="18"/>
  <c r="I64" i="18"/>
  <c r="K8" i="18"/>
  <c r="J8" i="18"/>
  <c r="I8" i="18"/>
  <c r="AB140" i="18"/>
  <c r="AB131" i="18"/>
  <c r="AB114" i="18"/>
  <c r="K153" i="18"/>
  <c r="K136" i="18"/>
  <c r="I118" i="18"/>
  <c r="K118" i="18"/>
  <c r="J118" i="18"/>
  <c r="K45" i="18"/>
  <c r="K37" i="18"/>
  <c r="K15" i="18"/>
  <c r="K11" i="18"/>
  <c r="AB150" i="18"/>
  <c r="AB154" i="18"/>
  <c r="K124" i="18"/>
  <c r="AB41" i="18"/>
  <c r="AB32" i="18"/>
  <c r="AB24" i="18"/>
  <c r="K87" i="18"/>
  <c r="K70" i="18"/>
  <c r="K53" i="18"/>
  <c r="T150" i="18"/>
  <c r="AB59" i="18"/>
  <c r="M51" i="16"/>
  <c r="L51" i="16"/>
  <c r="K51" i="16"/>
  <c r="J51" i="16"/>
  <c r="I51" i="16"/>
  <c r="P79" i="19"/>
  <c r="R79" i="19"/>
  <c r="K100" i="18"/>
  <c r="AB81" i="18"/>
  <c r="T68" i="18"/>
  <c r="M66" i="17"/>
  <c r="M91" i="15"/>
  <c r="L91" i="15"/>
  <c r="J91" i="15"/>
  <c r="I91" i="15"/>
  <c r="K91" i="15"/>
  <c r="AB11" i="18"/>
  <c r="K93" i="14"/>
  <c r="J93" i="14"/>
  <c r="I93" i="14"/>
  <c r="AB137" i="18"/>
  <c r="AA17" i="16"/>
  <c r="I119" i="15"/>
  <c r="M119" i="15"/>
  <c r="L119" i="15"/>
  <c r="K119" i="15"/>
  <c r="J119" i="15"/>
  <c r="K16" i="18"/>
  <c r="M40" i="17"/>
  <c r="AA13" i="16"/>
  <c r="M100" i="17"/>
  <c r="M58" i="17"/>
  <c r="AB54" i="18"/>
  <c r="T15" i="18"/>
  <c r="M39" i="16"/>
  <c r="K122" i="18"/>
  <c r="M49" i="15"/>
  <c r="L49" i="15"/>
  <c r="K49" i="15"/>
  <c r="J49" i="15"/>
  <c r="I49" i="15"/>
  <c r="K68" i="18"/>
  <c r="K149" i="14"/>
  <c r="J149" i="14"/>
  <c r="I149" i="14"/>
  <c r="M83" i="16"/>
  <c r="E7" i="19"/>
  <c r="N16" i="43"/>
  <c r="M16" i="43"/>
  <c r="L16" i="43"/>
  <c r="I16" i="42"/>
  <c r="J16" i="42"/>
  <c r="H16" i="42"/>
  <c r="H134" i="21"/>
  <c r="I134" i="21"/>
  <c r="J134" i="21"/>
  <c r="L91" i="22"/>
  <c r="K91" i="22"/>
  <c r="J91" i="22"/>
  <c r="N91" i="22"/>
  <c r="M91" i="22"/>
  <c r="AB156" i="18"/>
  <c r="AB53" i="18"/>
  <c r="AB27" i="18"/>
  <c r="AB108" i="18"/>
  <c r="AB73" i="18"/>
  <c r="K155" i="18"/>
  <c r="K121" i="18"/>
  <c r="K90" i="18"/>
  <c r="I90" i="18"/>
  <c r="J90" i="18"/>
  <c r="K73" i="18"/>
  <c r="K39" i="18"/>
  <c r="AB136" i="18"/>
  <c r="T127" i="18"/>
  <c r="AB101" i="18"/>
  <c r="K144" i="18"/>
  <c r="K114" i="18"/>
  <c r="K71" i="18"/>
  <c r="K54" i="18"/>
  <c r="K41" i="18"/>
  <c r="I36" i="18"/>
  <c r="J36" i="18"/>
  <c r="K36" i="18"/>
  <c r="AB67" i="18"/>
  <c r="T54" i="18"/>
  <c r="K27" i="18"/>
  <c r="K10" i="18"/>
  <c r="T38" i="18"/>
  <c r="K22" i="18"/>
  <c r="I22" i="18"/>
  <c r="J22" i="18"/>
  <c r="K51" i="18"/>
  <c r="I105" i="15"/>
  <c r="M105" i="15"/>
  <c r="K105" i="15"/>
  <c r="J105" i="15"/>
  <c r="L105" i="15"/>
  <c r="M21" i="15"/>
  <c r="L21" i="15"/>
  <c r="K21" i="15"/>
  <c r="J21" i="15"/>
  <c r="I21" i="15"/>
  <c r="J107" i="16"/>
  <c r="I107" i="16"/>
  <c r="L107" i="16"/>
  <c r="M107" i="16"/>
  <c r="K107" i="16"/>
  <c r="M159" i="17"/>
  <c r="M54" i="16"/>
  <c r="L91" i="16"/>
  <c r="K91" i="16"/>
  <c r="J91" i="16"/>
  <c r="I91" i="16"/>
  <c r="M91" i="16"/>
  <c r="J121" i="3"/>
  <c r="M121" i="3"/>
  <c r="L121" i="3"/>
  <c r="K121" i="3"/>
  <c r="M114" i="3"/>
  <c r="L114" i="3"/>
  <c r="K114" i="3"/>
  <c r="J114" i="3"/>
  <c r="K143" i="41"/>
  <c r="I20" i="26"/>
  <c r="M20" i="26"/>
  <c r="L20" i="26"/>
  <c r="K20" i="26"/>
  <c r="J20" i="26"/>
  <c r="J146" i="26"/>
  <c r="I146" i="26"/>
  <c r="M146" i="26"/>
  <c r="L146" i="26"/>
  <c r="K146" i="26"/>
  <c r="J62" i="27"/>
  <c r="I62" i="27"/>
  <c r="M62" i="27"/>
  <c r="L62" i="27"/>
  <c r="K62" i="27"/>
  <c r="M132" i="27"/>
  <c r="L132" i="27"/>
  <c r="K132" i="27"/>
  <c r="J132" i="27"/>
  <c r="I132" i="27"/>
  <c r="M161" i="22"/>
  <c r="L161" i="22"/>
  <c r="K161" i="22"/>
  <c r="N161" i="22"/>
  <c r="J161" i="22"/>
  <c r="H36" i="21"/>
  <c r="I36" i="21"/>
  <c r="J36" i="21"/>
  <c r="H120" i="21"/>
  <c r="I120" i="21"/>
  <c r="J120" i="21"/>
  <c r="AB160" i="18"/>
  <c r="AA160" i="18"/>
  <c r="Z160" i="18"/>
  <c r="AA134" i="18"/>
  <c r="AB134" i="18"/>
  <c r="Z134" i="18"/>
  <c r="S104" i="18"/>
  <c r="R104" i="18"/>
  <c r="T104" i="18"/>
  <c r="S78" i="18"/>
  <c r="T78" i="18"/>
  <c r="R78" i="18"/>
  <c r="Z48" i="18"/>
  <c r="AA48" i="18"/>
  <c r="AB48" i="18"/>
  <c r="AA22" i="18"/>
  <c r="AB22" i="18"/>
  <c r="Z22" i="18"/>
  <c r="AA120" i="18"/>
  <c r="Z120" i="18"/>
  <c r="AB120" i="18"/>
  <c r="S64" i="18"/>
  <c r="R64" i="18"/>
  <c r="T64" i="18"/>
  <c r="AA8" i="18"/>
  <c r="Z8" i="18"/>
  <c r="AB8" i="18"/>
  <c r="K138" i="18"/>
  <c r="K99" i="18"/>
  <c r="K65" i="18"/>
  <c r="K34" i="18"/>
  <c r="I34" i="18"/>
  <c r="J34" i="18"/>
  <c r="K17" i="18"/>
  <c r="AB149" i="18"/>
  <c r="AB144" i="18"/>
  <c r="T118" i="18"/>
  <c r="R118" i="18"/>
  <c r="S118" i="18"/>
  <c r="K97" i="18"/>
  <c r="K58" i="18"/>
  <c r="K62" i="18"/>
  <c r="I62" i="18"/>
  <c r="J62" i="18"/>
  <c r="K32" i="18"/>
  <c r="K24" i="18"/>
  <c r="K81" i="18"/>
  <c r="AB75" i="18"/>
  <c r="I49" i="16"/>
  <c r="K49" i="16"/>
  <c r="M49" i="16"/>
  <c r="L49" i="16"/>
  <c r="J49" i="16"/>
  <c r="K113" i="18"/>
  <c r="K96" i="18"/>
  <c r="T89" i="18"/>
  <c r="T81" i="18"/>
  <c r="AA76" i="18"/>
  <c r="Z76" i="18"/>
  <c r="AB76" i="18"/>
  <c r="T46" i="18"/>
  <c r="S20" i="18"/>
  <c r="R20" i="18"/>
  <c r="T20" i="18"/>
  <c r="K130" i="18"/>
  <c r="I93" i="16"/>
  <c r="K93" i="16"/>
  <c r="J93" i="16"/>
  <c r="M93" i="16"/>
  <c r="L93" i="16"/>
  <c r="K115" i="18"/>
  <c r="T98" i="18"/>
  <c r="T42" i="18"/>
  <c r="M23" i="17"/>
  <c r="L23" i="17"/>
  <c r="I23" i="17"/>
  <c r="K23" i="17"/>
  <c r="J23" i="17"/>
  <c r="AB37" i="18"/>
  <c r="K137" i="18"/>
  <c r="AB28" i="18"/>
  <c r="J65" i="14"/>
  <c r="I65" i="14"/>
  <c r="K65" i="14"/>
  <c r="K126" i="18"/>
  <c r="M31" i="17"/>
  <c r="T75" i="18"/>
  <c r="K59" i="18"/>
  <c r="J119" i="3"/>
  <c r="L119" i="3"/>
  <c r="M119" i="3"/>
  <c r="K119" i="3"/>
  <c r="M195" i="3"/>
  <c r="J195" i="3"/>
  <c r="L195" i="3"/>
  <c r="K195" i="3"/>
  <c r="J43" i="2"/>
  <c r="L43" i="2"/>
  <c r="M43" i="2"/>
  <c r="K43" i="2"/>
  <c r="M116" i="3"/>
  <c r="L116" i="3"/>
  <c r="K116" i="3"/>
  <c r="J116" i="3"/>
  <c r="I16" i="43"/>
  <c r="H16" i="43"/>
  <c r="J16" i="43"/>
  <c r="L11" i="37"/>
  <c r="K11" i="37"/>
  <c r="M11" i="37"/>
  <c r="T11" i="37"/>
  <c r="S11" i="37"/>
  <c r="Q11" i="37"/>
  <c r="P11" i="37"/>
  <c r="O11" i="37"/>
  <c r="R11" i="37"/>
  <c r="L90" i="27"/>
  <c r="K90" i="27"/>
  <c r="J90" i="27"/>
  <c r="I90" i="27"/>
  <c r="M90" i="27"/>
  <c r="M104" i="27"/>
  <c r="L104" i="27"/>
  <c r="K104" i="27"/>
  <c r="J104" i="27"/>
  <c r="I104" i="27"/>
  <c r="M76" i="26"/>
  <c r="L76" i="26"/>
  <c r="K76" i="26"/>
  <c r="J76" i="26"/>
  <c r="I76" i="26"/>
  <c r="L119" i="22"/>
  <c r="K119" i="22"/>
  <c r="J119" i="22"/>
  <c r="N119" i="22"/>
  <c r="M119" i="22"/>
  <c r="H78" i="21"/>
  <c r="J78" i="21"/>
  <c r="I78" i="21"/>
  <c r="H64" i="21"/>
  <c r="J64" i="21"/>
  <c r="I64" i="21"/>
  <c r="AB113" i="18"/>
  <c r="AB74" i="18"/>
  <c r="AB66" i="18"/>
  <c r="AB31" i="18"/>
  <c r="AB151" i="18"/>
  <c r="AA146" i="18"/>
  <c r="AB146" i="18"/>
  <c r="Z146" i="18"/>
  <c r="AB125" i="18"/>
  <c r="AB121" i="18"/>
  <c r="S90" i="18"/>
  <c r="T90" i="18"/>
  <c r="R90" i="18"/>
  <c r="AB39" i="18"/>
  <c r="AA34" i="18"/>
  <c r="AB34" i="18"/>
  <c r="Z34" i="18"/>
  <c r="AB13" i="18"/>
  <c r="AB9" i="18"/>
  <c r="K125" i="18"/>
  <c r="K82" i="18"/>
  <c r="K43" i="18"/>
  <c r="K9" i="18"/>
  <c r="AB153" i="18"/>
  <c r="AA148" i="18"/>
  <c r="Z148" i="18"/>
  <c r="AB148" i="18"/>
  <c r="T140" i="18"/>
  <c r="T131" i="18"/>
  <c r="T114" i="18"/>
  <c r="T110" i="18"/>
  <c r="K140" i="18"/>
  <c r="K88" i="18"/>
  <c r="K80" i="18"/>
  <c r="K55" i="18"/>
  <c r="K38" i="18"/>
  <c r="K159" i="18"/>
  <c r="AB84" i="18"/>
  <c r="T28" i="18"/>
  <c r="AA9" i="16"/>
  <c r="Z9" i="16"/>
  <c r="W9" i="16"/>
  <c r="Y9" i="16"/>
  <c r="X9" i="16"/>
  <c r="K128" i="18"/>
  <c r="I104" i="18"/>
  <c r="K104" i="18"/>
  <c r="J104" i="18"/>
  <c r="K117" i="18"/>
  <c r="K98" i="18"/>
  <c r="AB68" i="18"/>
  <c r="T55" i="18"/>
  <c r="AB25" i="18"/>
  <c r="T12" i="18"/>
  <c r="H106" i="21"/>
  <c r="J106" i="21"/>
  <c r="I106" i="21"/>
  <c r="K111" i="18"/>
  <c r="K83" i="18"/>
  <c r="K66" i="18"/>
  <c r="K31" i="18"/>
  <c r="K14" i="18"/>
  <c r="K135" i="18"/>
  <c r="AB111" i="18"/>
  <c r="T50" i="18"/>
  <c r="S50" i="18"/>
  <c r="R50" i="18"/>
  <c r="T33" i="18"/>
  <c r="I106" i="18"/>
  <c r="J106" i="18"/>
  <c r="K106" i="18"/>
  <c r="AB80" i="18"/>
  <c r="AB45" i="18"/>
  <c r="M9" i="17"/>
  <c r="L9" i="17"/>
  <c r="K9" i="17"/>
  <c r="J9" i="17"/>
  <c r="I9" i="17"/>
  <c r="AB71" i="18"/>
  <c r="Z36" i="18"/>
  <c r="AB36" i="18"/>
  <c r="AA36" i="18"/>
  <c r="M79" i="16"/>
  <c r="J79" i="16"/>
  <c r="L79" i="16"/>
  <c r="I79" i="16"/>
  <c r="K79" i="16"/>
  <c r="T25" i="18"/>
  <c r="K25" i="18"/>
  <c r="T41" i="18"/>
  <c r="M41" i="17"/>
  <c r="M17" i="17"/>
  <c r="K79" i="14"/>
  <c r="J79" i="14"/>
  <c r="I79" i="14"/>
  <c r="AB159" i="18"/>
  <c r="M13" i="17"/>
  <c r="L35" i="15"/>
  <c r="K35" i="15"/>
  <c r="J35" i="15"/>
  <c r="I35" i="15"/>
  <c r="M35" i="15"/>
  <c r="M115" i="3"/>
  <c r="L115" i="3"/>
  <c r="J115" i="3"/>
  <c r="K115" i="3"/>
  <c r="M17" i="2"/>
  <c r="L17" i="2"/>
  <c r="K17" i="2"/>
  <c r="J17" i="2"/>
  <c r="K42" i="2"/>
  <c r="J42" i="2"/>
  <c r="M42" i="2"/>
  <c r="L42" i="2"/>
  <c r="U7" i="19"/>
  <c r="K142" i="43"/>
  <c r="I129" i="37"/>
  <c r="H129" i="37"/>
  <c r="G129" i="37"/>
  <c r="M20" i="27"/>
  <c r="L20" i="27"/>
  <c r="K20" i="27"/>
  <c r="J20" i="27"/>
  <c r="I20" i="27"/>
  <c r="J34" i="26"/>
  <c r="I34" i="26"/>
  <c r="M34" i="26"/>
  <c r="L34" i="26"/>
  <c r="K34" i="26"/>
  <c r="M90" i="26"/>
  <c r="L90" i="26"/>
  <c r="K90" i="26"/>
  <c r="J90" i="26"/>
  <c r="I90" i="26"/>
  <c r="H148" i="21"/>
  <c r="J148" i="21"/>
  <c r="I148" i="21"/>
  <c r="H92" i="21"/>
  <c r="I92" i="21"/>
  <c r="J92" i="21"/>
  <c r="AB109" i="18"/>
  <c r="AB96" i="18"/>
  <c r="AB83" i="18"/>
  <c r="AB79" i="18"/>
  <c r="AB142" i="18"/>
  <c r="AB56" i="18"/>
  <c r="AB47" i="18"/>
  <c r="AB30" i="18"/>
  <c r="K142" i="18"/>
  <c r="K116" i="18"/>
  <c r="K108" i="18"/>
  <c r="K69" i="18"/>
  <c r="K26" i="18"/>
  <c r="T136" i="18"/>
  <c r="T101" i="18"/>
  <c r="K149" i="18"/>
  <c r="K131" i="18"/>
  <c r="K84" i="18"/>
  <c r="K75" i="18"/>
  <c r="K139" i="18"/>
  <c r="AB115" i="18"/>
  <c r="K20" i="18"/>
  <c r="J20" i="18"/>
  <c r="I20" i="18"/>
  <c r="M147" i="16"/>
  <c r="J147" i="16"/>
  <c r="L147" i="16"/>
  <c r="I147" i="16"/>
  <c r="K147" i="16"/>
  <c r="K109" i="18"/>
  <c r="AB93" i="18"/>
  <c r="T37" i="18"/>
  <c r="T19" i="18"/>
  <c r="T11" i="18"/>
  <c r="L23" i="16"/>
  <c r="K23" i="16"/>
  <c r="J23" i="16"/>
  <c r="I23" i="16"/>
  <c r="M23" i="16"/>
  <c r="T145" i="18"/>
  <c r="AA132" i="18"/>
  <c r="Z132" i="18"/>
  <c r="AB132" i="18"/>
  <c r="T111" i="18"/>
  <c r="K79" i="18"/>
  <c r="K61" i="18"/>
  <c r="K44" i="18"/>
  <c r="J21" i="16"/>
  <c r="I21" i="16"/>
  <c r="L21" i="16"/>
  <c r="M21" i="16"/>
  <c r="K21" i="16"/>
  <c r="K160" i="18"/>
  <c r="J160" i="18"/>
  <c r="I160" i="18"/>
  <c r="AB33" i="18"/>
  <c r="K145" i="18"/>
  <c r="T128" i="18"/>
  <c r="AB107" i="18"/>
  <c r="M119" i="16"/>
  <c r="L119" i="16"/>
  <c r="K119" i="16"/>
  <c r="J119" i="16"/>
  <c r="I119" i="16"/>
  <c r="M161" i="15"/>
  <c r="L161" i="15"/>
  <c r="K161" i="15"/>
  <c r="J161" i="15"/>
  <c r="I161" i="15"/>
  <c r="K134" i="18"/>
  <c r="I134" i="18"/>
  <c r="J134" i="18"/>
  <c r="T85" i="18"/>
  <c r="AB72" i="18"/>
  <c r="T59" i="18"/>
  <c r="K85" i="18"/>
  <c r="J133" i="15"/>
  <c r="I133" i="15"/>
  <c r="L133" i="15"/>
  <c r="K133" i="15"/>
  <c r="M133" i="15"/>
  <c r="AB29" i="18"/>
  <c r="L49" i="17"/>
  <c r="K49" i="17"/>
  <c r="J49" i="17"/>
  <c r="I49" i="17"/>
  <c r="M49" i="17"/>
  <c r="M63" i="15"/>
  <c r="L63" i="15"/>
  <c r="K63" i="15"/>
  <c r="J63" i="15"/>
  <c r="I63" i="15"/>
  <c r="M32" i="17"/>
  <c r="J9" i="16"/>
  <c r="I9" i="16"/>
  <c r="L9" i="16"/>
  <c r="M9" i="16"/>
  <c r="K9" i="16"/>
  <c r="J113" i="3"/>
  <c r="L113" i="3"/>
  <c r="K113" i="3"/>
  <c r="M113" i="3"/>
  <c r="L117" i="3"/>
  <c r="K117" i="3"/>
  <c r="J117" i="3"/>
  <c r="M117" i="3"/>
  <c r="K137" i="42"/>
  <c r="K76" i="27"/>
  <c r="J76" i="27"/>
  <c r="I76" i="27"/>
  <c r="M76" i="27"/>
  <c r="L76" i="27"/>
  <c r="L35" i="22"/>
  <c r="K35" i="22"/>
  <c r="J35" i="22"/>
  <c r="M35" i="22"/>
  <c r="N35" i="22"/>
  <c r="AB126" i="18"/>
  <c r="AB117" i="18"/>
  <c r="AB100" i="18"/>
  <c r="AB129" i="18"/>
  <c r="S120" i="18"/>
  <c r="R120" i="18"/>
  <c r="T120" i="18"/>
  <c r="AA64" i="18"/>
  <c r="Z64" i="18"/>
  <c r="AB64" i="18"/>
  <c r="AB52" i="18"/>
  <c r="AB17" i="18"/>
  <c r="S8" i="18"/>
  <c r="R8" i="18"/>
  <c r="T8" i="18"/>
  <c r="K86" i="18"/>
  <c r="K60" i="18"/>
  <c r="K52" i="18"/>
  <c r="K13" i="18"/>
  <c r="AB157" i="18"/>
  <c r="T144" i="18"/>
  <c r="K157" i="18"/>
  <c r="I148" i="18"/>
  <c r="K148" i="18"/>
  <c r="J148" i="18"/>
  <c r="K123" i="18"/>
  <c r="K93" i="18"/>
  <c r="K67" i="18"/>
  <c r="N77" i="22"/>
  <c r="M77" i="22"/>
  <c r="L77" i="22"/>
  <c r="J77" i="22"/>
  <c r="K77" i="22"/>
  <c r="K132" i="18"/>
  <c r="J132" i="18"/>
  <c r="I132" i="18"/>
  <c r="Z92" i="18"/>
  <c r="AB92" i="18"/>
  <c r="AA92" i="18"/>
  <c r="T71" i="18"/>
  <c r="AB58" i="18"/>
  <c r="T45" i="18"/>
  <c r="R36" i="18"/>
  <c r="S36" i="18"/>
  <c r="T36" i="18"/>
  <c r="AB124" i="18"/>
  <c r="K18" i="18"/>
  <c r="AB128" i="18"/>
  <c r="T115" i="18"/>
  <c r="AB85" i="18"/>
  <c r="AB42" i="18"/>
  <c r="K77" i="16"/>
  <c r="J77" i="16"/>
  <c r="I77" i="16"/>
  <c r="M77" i="16"/>
  <c r="L77" i="16"/>
  <c r="AB141" i="18"/>
  <c r="AB106" i="18"/>
  <c r="Z106" i="18"/>
  <c r="AA106" i="18"/>
  <c r="K40" i="18"/>
  <c r="K150" i="18"/>
  <c r="T124" i="18"/>
  <c r="K107" i="18"/>
  <c r="M105" i="16"/>
  <c r="L105" i="16"/>
  <c r="K105" i="16"/>
  <c r="J105" i="16"/>
  <c r="I105" i="16"/>
  <c r="K102" i="18"/>
  <c r="T32" i="18"/>
  <c r="AA16" i="16"/>
  <c r="I135" i="14"/>
  <c r="K135" i="14"/>
  <c r="J135" i="14"/>
  <c r="T154" i="18"/>
  <c r="M37" i="17"/>
  <c r="J37" i="17"/>
  <c r="K37" i="17"/>
  <c r="I37" i="17"/>
  <c r="L37" i="17"/>
  <c r="AA12" i="16"/>
  <c r="AA20" i="18"/>
  <c r="Z20" i="18"/>
  <c r="AB20" i="18"/>
  <c r="M98" i="17"/>
  <c r="M14" i="17"/>
  <c r="M65" i="16"/>
  <c r="L65" i="16"/>
  <c r="I65" i="16"/>
  <c r="K65" i="16"/>
  <c r="J65" i="16"/>
  <c r="M77" i="15"/>
  <c r="L77" i="15"/>
  <c r="K77" i="15"/>
  <c r="I77" i="15"/>
  <c r="J77" i="15"/>
  <c r="K76" i="18"/>
  <c r="J76" i="18"/>
  <c r="I76" i="18"/>
  <c r="M152" i="16"/>
  <c r="M89" i="17"/>
  <c r="M123" i="3"/>
  <c r="L123" i="3"/>
  <c r="K123" i="3"/>
  <c r="J123" i="3"/>
  <c r="M152" i="17"/>
  <c r="N68" i="2"/>
  <c r="J68" i="2"/>
  <c r="M68" i="2"/>
  <c r="L68" i="2"/>
  <c r="K68" i="2"/>
  <c r="K33" i="18"/>
  <c r="K67" i="2"/>
  <c r="J67" i="2"/>
  <c r="M67" i="2"/>
  <c r="L67" i="2"/>
  <c r="X141" i="19" l="1"/>
  <c r="X62" i="19"/>
  <c r="X34" i="19"/>
  <c r="X39" i="19"/>
  <c r="X16" i="19"/>
  <c r="X127" i="19"/>
  <c r="X71" i="19"/>
  <c r="X45" i="19"/>
  <c r="V119" i="19"/>
  <c r="X111" i="19"/>
  <c r="X102" i="19"/>
  <c r="V65" i="19"/>
  <c r="X66" i="19"/>
  <c r="V93" i="19"/>
  <c r="X94" i="19"/>
  <c r="X76" i="19"/>
  <c r="X109" i="19"/>
  <c r="X20" i="19"/>
  <c r="X59" i="19"/>
  <c r="V135" i="19"/>
  <c r="X136" i="19"/>
  <c r="V121" i="19"/>
  <c r="X122" i="19"/>
  <c r="X31" i="19"/>
  <c r="V79" i="19"/>
  <c r="X80" i="19"/>
  <c r="X11" i="19"/>
  <c r="X54" i="19"/>
  <c r="V133" i="19"/>
  <c r="X125" i="19"/>
  <c r="H109" i="19"/>
  <c r="H144" i="19"/>
  <c r="H118" i="19"/>
  <c r="H104" i="19"/>
  <c r="H28" i="19"/>
  <c r="H81" i="19"/>
  <c r="H158" i="19"/>
  <c r="H48" i="19"/>
  <c r="H99" i="19"/>
  <c r="H68" i="19"/>
  <c r="H145" i="19"/>
  <c r="F37" i="19"/>
  <c r="H38" i="19"/>
  <c r="H103" i="19"/>
  <c r="H26" i="19"/>
  <c r="H60" i="19"/>
  <c r="H140" i="19"/>
  <c r="K199" i="3"/>
  <c r="J199" i="3"/>
  <c r="M199" i="3"/>
  <c r="L199" i="3"/>
  <c r="X47" i="19"/>
  <c r="X43" i="19"/>
  <c r="X68" i="19"/>
  <c r="X112" i="19"/>
  <c r="X25" i="19"/>
  <c r="X67" i="19"/>
  <c r="X144" i="19"/>
  <c r="X130" i="19"/>
  <c r="X40" i="19"/>
  <c r="X15" i="19"/>
  <c r="X58" i="19"/>
  <c r="X142" i="19"/>
  <c r="H75" i="19"/>
  <c r="F49" i="19"/>
  <c r="H41" i="19"/>
  <c r="F147" i="19"/>
  <c r="H139" i="19"/>
  <c r="H117" i="19"/>
  <c r="H62" i="19"/>
  <c r="H89" i="19"/>
  <c r="F9" i="19"/>
  <c r="H9" i="19" s="1"/>
  <c r="H10" i="19"/>
  <c r="H53" i="19"/>
  <c r="F107" i="19"/>
  <c r="H108" i="19"/>
  <c r="H76" i="19"/>
  <c r="H154" i="19"/>
  <c r="H42" i="19"/>
  <c r="H112" i="19"/>
  <c r="H30" i="19"/>
  <c r="H71" i="19"/>
  <c r="H157" i="19"/>
  <c r="M65" i="19"/>
  <c r="M105" i="19"/>
  <c r="M107" i="19"/>
  <c r="M197" i="3"/>
  <c r="L197" i="3"/>
  <c r="L207" i="3"/>
  <c r="K207" i="3"/>
  <c r="J207" i="3"/>
  <c r="M207" i="3"/>
  <c r="X155" i="19"/>
  <c r="X138" i="19"/>
  <c r="X129" i="19"/>
  <c r="X117" i="19"/>
  <c r="X88" i="19"/>
  <c r="X85" i="19"/>
  <c r="X72" i="19"/>
  <c r="X158" i="19"/>
  <c r="X103" i="19"/>
  <c r="V149" i="19"/>
  <c r="X150" i="19"/>
  <c r="X132" i="19"/>
  <c r="X126" i="19"/>
  <c r="X29" i="19"/>
  <c r="X75" i="19"/>
  <c r="V161" i="19"/>
  <c r="X153" i="19"/>
  <c r="V147" i="19"/>
  <c r="X139" i="19"/>
  <c r="X44" i="19"/>
  <c r="V105" i="19"/>
  <c r="X97" i="19"/>
  <c r="X19" i="19"/>
  <c r="X73" i="19"/>
  <c r="X151" i="19"/>
  <c r="H96" i="19"/>
  <c r="H113" i="19"/>
  <c r="H152" i="19"/>
  <c r="F161" i="19"/>
  <c r="H153" i="19"/>
  <c r="H87" i="19"/>
  <c r="H98" i="19"/>
  <c r="H14" i="19"/>
  <c r="H57" i="19"/>
  <c r="H116" i="19"/>
  <c r="H85" i="19"/>
  <c r="H12" i="19"/>
  <c r="H46" i="19"/>
  <c r="H129" i="19"/>
  <c r="H34" i="19"/>
  <c r="F79" i="19"/>
  <c r="H80" i="19"/>
  <c r="M147" i="19"/>
  <c r="M149" i="19"/>
  <c r="K44" i="2"/>
  <c r="J44" i="2"/>
  <c r="K205" i="3"/>
  <c r="J205" i="3"/>
  <c r="M204" i="3"/>
  <c r="L204" i="3"/>
  <c r="K204" i="3"/>
  <c r="J204" i="3"/>
  <c r="V91" i="19"/>
  <c r="X83" i="19"/>
  <c r="X146" i="19"/>
  <c r="X154" i="19"/>
  <c r="X30" i="19"/>
  <c r="X124" i="19"/>
  <c r="X26" i="19"/>
  <c r="X145" i="19"/>
  <c r="X143" i="19"/>
  <c r="X33" i="19"/>
  <c r="X84" i="19"/>
  <c r="X70" i="19"/>
  <c r="X156" i="19"/>
  <c r="X48" i="19"/>
  <c r="X114" i="19"/>
  <c r="V23" i="19"/>
  <c r="X23" i="19" s="1"/>
  <c r="X24" i="19"/>
  <c r="X82" i="19"/>
  <c r="X159" i="19"/>
  <c r="H45" i="19"/>
  <c r="H126" i="19"/>
  <c r="F23" i="19"/>
  <c r="H24" i="19"/>
  <c r="H15" i="19"/>
  <c r="H100" i="19"/>
  <c r="H115" i="19"/>
  <c r="H18" i="19"/>
  <c r="H61" i="19"/>
  <c r="F133" i="19"/>
  <c r="H125" i="19"/>
  <c r="F93" i="19"/>
  <c r="H94" i="19"/>
  <c r="H16" i="19"/>
  <c r="F63" i="19"/>
  <c r="H55" i="19"/>
  <c r="H138" i="19"/>
  <c r="H39" i="19"/>
  <c r="H88" i="19"/>
  <c r="M37" i="19"/>
  <c r="M77" i="19"/>
  <c r="M79" i="19"/>
  <c r="K201" i="3"/>
  <c r="J201" i="3"/>
  <c r="M205" i="3"/>
  <c r="L205" i="3"/>
  <c r="M201" i="3"/>
  <c r="L201" i="3"/>
  <c r="X56" i="19"/>
  <c r="X17" i="19"/>
  <c r="X95" i="19"/>
  <c r="X137" i="19"/>
  <c r="X60" i="19"/>
  <c r="X152" i="19"/>
  <c r="V37" i="19"/>
  <c r="X38" i="19"/>
  <c r="X101" i="19"/>
  <c r="X87" i="19"/>
  <c r="V9" i="19"/>
  <c r="X10" i="19"/>
  <c r="X53" i="19"/>
  <c r="X123" i="19"/>
  <c r="X28" i="19"/>
  <c r="X90" i="19"/>
  <c r="H11" i="19"/>
  <c r="H19" i="19"/>
  <c r="H58" i="19"/>
  <c r="H74" i="19"/>
  <c r="F135" i="19"/>
  <c r="H136" i="19"/>
  <c r="H124" i="19"/>
  <c r="F35" i="19"/>
  <c r="H27" i="19"/>
  <c r="F65" i="19"/>
  <c r="H66" i="19"/>
  <c r="H142" i="19"/>
  <c r="H102" i="19"/>
  <c r="H20" i="19"/>
  <c r="H59" i="19"/>
  <c r="H146" i="19"/>
  <c r="H43" i="19"/>
  <c r="F105" i="19"/>
  <c r="H97" i="19"/>
  <c r="M9" i="19"/>
  <c r="M23" i="19"/>
  <c r="M119" i="19"/>
  <c r="M121" i="19"/>
  <c r="J69" i="2"/>
  <c r="K69" i="2"/>
  <c r="J197" i="3"/>
  <c r="K197" i="3"/>
  <c r="X98" i="19"/>
  <c r="V51" i="19"/>
  <c r="X52" i="19"/>
  <c r="X115" i="19"/>
  <c r="V21" i="19"/>
  <c r="X13" i="19"/>
  <c r="X86" i="19"/>
  <c r="X74" i="19"/>
  <c r="X160" i="19"/>
  <c r="X42" i="19"/>
  <c r="X110" i="19"/>
  <c r="X96" i="19"/>
  <c r="X14" i="19"/>
  <c r="X57" i="19"/>
  <c r="X131" i="19"/>
  <c r="X32" i="19"/>
  <c r="X99" i="19"/>
  <c r="H32" i="19"/>
  <c r="H54" i="19"/>
  <c r="H127" i="19"/>
  <c r="H110" i="19"/>
  <c r="H156" i="19"/>
  <c r="H132" i="19"/>
  <c r="H31" i="19"/>
  <c r="H73" i="19"/>
  <c r="H151" i="19"/>
  <c r="F119" i="19"/>
  <c r="H111" i="19"/>
  <c r="H25" i="19"/>
  <c r="F77" i="19"/>
  <c r="H69" i="19"/>
  <c r="H155" i="19"/>
  <c r="H47" i="19"/>
  <c r="H114" i="19"/>
  <c r="M63" i="19"/>
  <c r="M21" i="19"/>
  <c r="M51" i="19"/>
  <c r="M161" i="19"/>
  <c r="L206" i="3"/>
  <c r="M206" i="3"/>
  <c r="L202" i="3"/>
  <c r="M202" i="3"/>
  <c r="M46" i="2"/>
  <c r="L46" i="2"/>
  <c r="X128" i="19"/>
  <c r="X12" i="19"/>
  <c r="X46" i="19"/>
  <c r="X118" i="19"/>
  <c r="X104" i="19"/>
  <c r="X18" i="19"/>
  <c r="X61" i="19"/>
  <c r="X140" i="19"/>
  <c r="V49" i="19"/>
  <c r="X41" i="19"/>
  <c r="V107" i="19"/>
  <c r="X108" i="19"/>
  <c r="H101" i="19"/>
  <c r="H70" i="19"/>
  <c r="H160" i="19"/>
  <c r="H130" i="19"/>
  <c r="H67" i="19"/>
  <c r="H141" i="19"/>
  <c r="H40" i="19"/>
  <c r="H82" i="19"/>
  <c r="H159" i="19"/>
  <c r="H128" i="19"/>
  <c r="H29" i="19"/>
  <c r="H86" i="19"/>
  <c r="F21" i="19"/>
  <c r="H13" i="19"/>
  <c r="F51" i="19"/>
  <c r="H52" i="19"/>
  <c r="H123" i="19"/>
  <c r="M35" i="19"/>
  <c r="M91" i="19"/>
  <c r="M93" i="19"/>
  <c r="K200" i="3"/>
  <c r="J200" i="3"/>
  <c r="L200" i="3"/>
  <c r="M200" i="3"/>
  <c r="K206" i="3"/>
  <c r="J206" i="3"/>
  <c r="K46" i="2"/>
  <c r="J46" i="2"/>
  <c r="V77" i="19"/>
  <c r="X69" i="19"/>
  <c r="X89" i="19"/>
  <c r="X81" i="19"/>
  <c r="X100" i="19"/>
  <c r="V63" i="19"/>
  <c r="X55" i="19"/>
  <c r="X113" i="19"/>
  <c r="V35" i="19"/>
  <c r="X27" i="19"/>
  <c r="X157" i="19"/>
  <c r="X116" i="19"/>
  <c r="F121" i="19"/>
  <c r="H122" i="19"/>
  <c r="F91" i="19"/>
  <c r="H83" i="19"/>
  <c r="H84" i="19"/>
  <c r="H143" i="19"/>
  <c r="H72" i="19"/>
  <c r="F149" i="19"/>
  <c r="H150" i="19"/>
  <c r="H44" i="19"/>
  <c r="H90" i="19"/>
  <c r="H137" i="19"/>
  <c r="H33" i="19"/>
  <c r="H95" i="19"/>
  <c r="H17" i="19"/>
  <c r="H56" i="19"/>
  <c r="H131" i="19"/>
  <c r="M49" i="19"/>
  <c r="M133" i="19"/>
  <c r="M135" i="19"/>
  <c r="M203" i="3"/>
  <c r="J203" i="3"/>
  <c r="L203" i="3"/>
  <c r="K203" i="3"/>
  <c r="M45" i="2"/>
  <c r="L45" i="2"/>
  <c r="K70" i="2"/>
  <c r="J70" i="2"/>
  <c r="L198" i="3"/>
  <c r="K198" i="3"/>
  <c r="J198" i="3"/>
  <c r="M198" i="3"/>
  <c r="J192" i="3"/>
  <c r="L192" i="3"/>
  <c r="K192" i="3"/>
  <c r="M192" i="3"/>
  <c r="P135" i="19"/>
  <c r="R135" i="19"/>
  <c r="K104" i="13"/>
  <c r="J104" i="13"/>
  <c r="M104" i="13"/>
  <c r="L104" i="13"/>
  <c r="I104" i="13"/>
  <c r="J85" i="19"/>
  <c r="J97" i="19"/>
  <c r="L93" i="17"/>
  <c r="K93" i="17"/>
  <c r="J93" i="17"/>
  <c r="I93" i="17"/>
  <c r="M93" i="17"/>
  <c r="J76" i="19"/>
  <c r="H77" i="19"/>
  <c r="J77" i="19"/>
  <c r="H37" i="19"/>
  <c r="J37" i="19"/>
  <c r="J68" i="19"/>
  <c r="H79" i="19"/>
  <c r="J79" i="19"/>
  <c r="R10" i="19"/>
  <c r="P147" i="19"/>
  <c r="R147" i="19"/>
  <c r="P91" i="19"/>
  <c r="R91" i="19"/>
  <c r="J65" i="17"/>
  <c r="I65" i="17"/>
  <c r="L65" i="17"/>
  <c r="M65" i="17"/>
  <c r="K65" i="17"/>
  <c r="J33" i="19"/>
  <c r="J157" i="19"/>
  <c r="P77" i="19"/>
  <c r="R77" i="19"/>
  <c r="R116" i="19"/>
  <c r="R22" i="21"/>
  <c r="T22" i="21"/>
  <c r="S22" i="21"/>
  <c r="X133" i="19"/>
  <c r="J40" i="19"/>
  <c r="J124" i="19"/>
  <c r="R61" i="19"/>
  <c r="R125" i="19"/>
  <c r="R27" i="19"/>
  <c r="X49" i="19"/>
  <c r="J86" i="19"/>
  <c r="J102" i="19"/>
  <c r="J123" i="19"/>
  <c r="J13" i="19"/>
  <c r="P105" i="19"/>
  <c r="R105" i="19"/>
  <c r="H146" i="43"/>
  <c r="K146" i="43" s="1"/>
  <c r="I146" i="43"/>
  <c r="G146" i="43"/>
  <c r="L146" i="28"/>
  <c r="K146" i="28"/>
  <c r="J146" i="28"/>
  <c r="I146" i="28"/>
  <c r="M146" i="28"/>
  <c r="K145" i="43"/>
  <c r="K144" i="43"/>
  <c r="K138" i="43"/>
  <c r="I132" i="28"/>
  <c r="M132" i="28"/>
  <c r="L132" i="28"/>
  <c r="K132" i="28"/>
  <c r="J132" i="28"/>
  <c r="X93" i="19"/>
  <c r="M189" i="3"/>
  <c r="L189" i="3"/>
  <c r="K189" i="3"/>
  <c r="J189" i="3"/>
  <c r="J147" i="17"/>
  <c r="K147" i="17"/>
  <c r="L147" i="17"/>
  <c r="I147" i="17"/>
  <c r="M147" i="17"/>
  <c r="J88" i="19"/>
  <c r="J69" i="19"/>
  <c r="J38" i="19"/>
  <c r="H121" i="19"/>
  <c r="J121" i="19"/>
  <c r="J141" i="19"/>
  <c r="N53" i="12"/>
  <c r="M53" i="12"/>
  <c r="L53" i="12"/>
  <c r="K53" i="12"/>
  <c r="J53" i="12"/>
  <c r="I53" i="12"/>
  <c r="H57" i="12"/>
  <c r="X135" i="19"/>
  <c r="H35" i="19"/>
  <c r="J35" i="19"/>
  <c r="R72" i="19"/>
  <c r="M62" i="13"/>
  <c r="L62" i="13"/>
  <c r="K62" i="13"/>
  <c r="J62" i="13"/>
  <c r="I62" i="13"/>
  <c r="M121" i="17"/>
  <c r="L121" i="17"/>
  <c r="K121" i="17"/>
  <c r="J121" i="17"/>
  <c r="I121" i="17"/>
  <c r="J75" i="19"/>
  <c r="J26" i="19"/>
  <c r="R81" i="19"/>
  <c r="P133" i="19"/>
  <c r="R133" i="19"/>
  <c r="J57" i="19"/>
  <c r="J62" i="19"/>
  <c r="R33" i="19"/>
  <c r="M105" i="17"/>
  <c r="J105" i="17"/>
  <c r="K105" i="17"/>
  <c r="I105" i="17"/>
  <c r="L105" i="17"/>
  <c r="X21" i="17"/>
  <c r="W21" i="17"/>
  <c r="Z21" i="17"/>
  <c r="Y21" i="17"/>
  <c r="AA21" i="17"/>
  <c r="R76" i="19"/>
  <c r="R98" i="19"/>
  <c r="M118" i="28"/>
  <c r="L118" i="28"/>
  <c r="K118" i="28"/>
  <c r="J118" i="28"/>
  <c r="I118" i="28"/>
  <c r="J48" i="28"/>
  <c r="I48" i="28"/>
  <c r="M48" i="28"/>
  <c r="L48" i="28"/>
  <c r="K48" i="28"/>
  <c r="K141" i="41"/>
  <c r="O146" i="43"/>
  <c r="N146" i="43"/>
  <c r="L146" i="43"/>
  <c r="M146" i="43"/>
  <c r="K139" i="43"/>
  <c r="T16" i="41"/>
  <c r="S16" i="41"/>
  <c r="Q16" i="41"/>
  <c r="P16" i="41"/>
  <c r="R16" i="41"/>
  <c r="L191" i="3"/>
  <c r="I119" i="17"/>
  <c r="K119" i="17"/>
  <c r="L119" i="17"/>
  <c r="J119" i="17"/>
  <c r="M119" i="17"/>
  <c r="I54" i="12"/>
  <c r="N54" i="12"/>
  <c r="M54" i="12"/>
  <c r="L54" i="12"/>
  <c r="K54" i="12"/>
  <c r="J54" i="12"/>
  <c r="J9" i="19"/>
  <c r="J73" i="19"/>
  <c r="J20" i="19"/>
  <c r="J83" i="19"/>
  <c r="J66" i="19"/>
  <c r="J116" i="19"/>
  <c r="J31" i="19"/>
  <c r="J129" i="19"/>
  <c r="J142" i="19"/>
  <c r="J55" i="19"/>
  <c r="J12" i="19"/>
  <c r="J152" i="19"/>
  <c r="J27" i="19"/>
  <c r="J46" i="19"/>
  <c r="J109" i="19"/>
  <c r="J103" i="19"/>
  <c r="J59" i="19"/>
  <c r="J53" i="19"/>
  <c r="J18" i="19"/>
  <c r="J61" i="19"/>
  <c r="J100" i="19"/>
  <c r="J25" i="19"/>
  <c r="J160" i="19"/>
  <c r="J42" i="19"/>
  <c r="J130" i="19"/>
  <c r="J150" i="19"/>
  <c r="P161" i="19"/>
  <c r="R161" i="19"/>
  <c r="L160" i="13"/>
  <c r="K160" i="13"/>
  <c r="J160" i="13"/>
  <c r="M160" i="13"/>
  <c r="I160" i="13"/>
  <c r="M63" i="17"/>
  <c r="L63" i="17"/>
  <c r="K63" i="17"/>
  <c r="J63" i="17"/>
  <c r="I63" i="17"/>
  <c r="I133" i="17"/>
  <c r="J133" i="17"/>
  <c r="K133" i="17"/>
  <c r="M133" i="17"/>
  <c r="L133" i="17"/>
  <c r="J122" i="19"/>
  <c r="R20" i="19"/>
  <c r="M187" i="3"/>
  <c r="L187" i="3"/>
  <c r="K187" i="3"/>
  <c r="J187" i="3"/>
  <c r="M107" i="17"/>
  <c r="L107" i="17"/>
  <c r="K107" i="17"/>
  <c r="J107" i="17"/>
  <c r="I107" i="17"/>
  <c r="J44" i="19"/>
  <c r="J16" i="19"/>
  <c r="J137" i="19"/>
  <c r="J28" i="19"/>
  <c r="R128" i="19"/>
  <c r="AB21" i="22"/>
  <c r="AA21" i="22"/>
  <c r="X21" i="22"/>
  <c r="Z21" i="22"/>
  <c r="Y21" i="22"/>
  <c r="J194" i="3"/>
  <c r="M194" i="3"/>
  <c r="L194" i="3"/>
  <c r="K194" i="3"/>
  <c r="J128" i="19"/>
  <c r="J95" i="19"/>
  <c r="K55" i="12"/>
  <c r="J55" i="12"/>
  <c r="I55" i="12"/>
  <c r="N55" i="12"/>
  <c r="M55" i="12"/>
  <c r="L55" i="12"/>
  <c r="F57" i="12"/>
  <c r="J111" i="19"/>
  <c r="J131" i="19"/>
  <c r="J108" i="19"/>
  <c r="R118" i="19"/>
  <c r="X91" i="19"/>
  <c r="J15" i="19"/>
  <c r="R127" i="19"/>
  <c r="K140" i="43"/>
  <c r="K140" i="41"/>
  <c r="H93" i="19"/>
  <c r="J93" i="19"/>
  <c r="P49" i="19"/>
  <c r="R49" i="19"/>
  <c r="P65" i="19"/>
  <c r="R65" i="19"/>
  <c r="J110" i="19"/>
  <c r="H149" i="19"/>
  <c r="J149" i="19"/>
  <c r="P51" i="19"/>
  <c r="R51" i="19"/>
  <c r="J146" i="19"/>
  <c r="J101" i="19"/>
  <c r="J34" i="19"/>
  <c r="R53" i="19"/>
  <c r="M76" i="13"/>
  <c r="L76" i="13"/>
  <c r="I76" i="13"/>
  <c r="K76" i="13"/>
  <c r="J76" i="13"/>
  <c r="M77" i="17"/>
  <c r="L77" i="17"/>
  <c r="K77" i="17"/>
  <c r="J77" i="17"/>
  <c r="I77" i="17"/>
  <c r="J159" i="19"/>
  <c r="J71" i="19"/>
  <c r="P21" i="19"/>
  <c r="R21" i="19"/>
  <c r="R101" i="19"/>
  <c r="J140" i="19"/>
  <c r="R137" i="19"/>
  <c r="I118" i="13"/>
  <c r="L118" i="13"/>
  <c r="K118" i="13"/>
  <c r="M118" i="13"/>
  <c r="J118" i="13"/>
  <c r="H119" i="19"/>
  <c r="J119" i="19"/>
  <c r="H107" i="19"/>
  <c r="J107" i="19"/>
  <c r="R68" i="19"/>
  <c r="H135" i="19"/>
  <c r="J135" i="19"/>
  <c r="H51" i="19"/>
  <c r="J51" i="19"/>
  <c r="J14" i="19"/>
  <c r="K142" i="41"/>
  <c r="I146" i="42"/>
  <c r="G146" i="42"/>
  <c r="H146" i="42"/>
  <c r="K146" i="42" s="1"/>
  <c r="K143" i="42"/>
  <c r="T7" i="19"/>
  <c r="Z7" i="19"/>
  <c r="K7" i="19"/>
  <c r="L48" i="13"/>
  <c r="K48" i="13"/>
  <c r="J48" i="13"/>
  <c r="M48" i="13"/>
  <c r="I48" i="13"/>
  <c r="X149" i="19"/>
  <c r="K34" i="13"/>
  <c r="J34" i="13"/>
  <c r="I34" i="13"/>
  <c r="M34" i="13"/>
  <c r="L34" i="13"/>
  <c r="T23" i="14"/>
  <c r="V23" i="14"/>
  <c r="U23" i="14"/>
  <c r="P93" i="19"/>
  <c r="R93" i="19"/>
  <c r="AA21" i="16"/>
  <c r="Z21" i="16"/>
  <c r="W21" i="16"/>
  <c r="X21" i="16"/>
  <c r="Y21" i="16"/>
  <c r="J39" i="19"/>
  <c r="P63" i="19"/>
  <c r="R63" i="19"/>
  <c r="X77" i="19"/>
  <c r="J67" i="19"/>
  <c r="J74" i="19"/>
  <c r="R14" i="19"/>
  <c r="P149" i="19"/>
  <c r="R149" i="19"/>
  <c r="H23" i="19"/>
  <c r="J23" i="19"/>
  <c r="R158" i="19"/>
  <c r="R110" i="19"/>
  <c r="X119" i="19"/>
  <c r="J19" i="19"/>
  <c r="J117" i="19"/>
  <c r="R89" i="19"/>
  <c r="M196" i="3"/>
  <c r="L196" i="3"/>
  <c r="K196" i="3"/>
  <c r="J196" i="3"/>
  <c r="J186" i="3"/>
  <c r="L186" i="3"/>
  <c r="M186" i="3"/>
  <c r="K186" i="3"/>
  <c r="X51" i="19"/>
  <c r="J136" i="19"/>
  <c r="J52" i="19"/>
  <c r="P37" i="19"/>
  <c r="R37" i="19"/>
  <c r="R73" i="19"/>
  <c r="K145" i="41"/>
  <c r="M129" i="37"/>
  <c r="L129" i="37"/>
  <c r="K129" i="37"/>
  <c r="O129" i="37"/>
  <c r="N129" i="37"/>
  <c r="M188" i="3"/>
  <c r="L188" i="3"/>
  <c r="K188" i="3"/>
  <c r="J188" i="3"/>
  <c r="H147" i="19"/>
  <c r="J147" i="19"/>
  <c r="K146" i="13"/>
  <c r="J146" i="13"/>
  <c r="I146" i="13"/>
  <c r="M146" i="13"/>
  <c r="L146" i="13"/>
  <c r="J154" i="19"/>
  <c r="M91" i="17"/>
  <c r="L91" i="17"/>
  <c r="I91" i="17"/>
  <c r="K91" i="17"/>
  <c r="J91" i="17"/>
  <c r="X35" i="19"/>
  <c r="J145" i="19"/>
  <c r="P107" i="19"/>
  <c r="R107" i="19"/>
  <c r="J155" i="19"/>
  <c r="H91" i="19"/>
  <c r="J91" i="19"/>
  <c r="J132" i="19"/>
  <c r="R25" i="19"/>
  <c r="R150" i="19"/>
  <c r="X121" i="19"/>
  <c r="H161" i="19"/>
  <c r="J161" i="19"/>
  <c r="J24" i="19"/>
  <c r="R18" i="19"/>
  <c r="M190" i="3"/>
  <c r="L190" i="3"/>
  <c r="K190" i="3"/>
  <c r="J190" i="3"/>
  <c r="X161" i="19"/>
  <c r="H63" i="19"/>
  <c r="J63" i="19"/>
  <c r="M56" i="12"/>
  <c r="L56" i="12"/>
  <c r="K56" i="12"/>
  <c r="J56" i="12"/>
  <c r="I56" i="12"/>
  <c r="N56" i="12"/>
  <c r="X107" i="19"/>
  <c r="X37" i="19"/>
  <c r="X9" i="17"/>
  <c r="W9" i="17"/>
  <c r="Z9" i="17"/>
  <c r="AA9" i="17"/>
  <c r="Y9" i="17"/>
  <c r="AA18" i="17"/>
  <c r="AA20" i="17"/>
  <c r="AA14" i="17"/>
  <c r="AA16" i="17"/>
  <c r="AA10" i="17"/>
  <c r="AA12" i="17"/>
  <c r="J87" i="19"/>
  <c r="J98" i="19"/>
  <c r="R38" i="19"/>
  <c r="M76" i="28"/>
  <c r="L76" i="28"/>
  <c r="K76" i="28"/>
  <c r="J76" i="28"/>
  <c r="I76" i="28"/>
  <c r="M104" i="28"/>
  <c r="L104" i="28"/>
  <c r="K104" i="28"/>
  <c r="J104" i="28"/>
  <c r="I104" i="28"/>
  <c r="M90" i="28"/>
  <c r="L90" i="28"/>
  <c r="K90" i="28"/>
  <c r="J90" i="28"/>
  <c r="I90" i="28"/>
  <c r="M160" i="28"/>
  <c r="L160" i="28"/>
  <c r="K160" i="28"/>
  <c r="J160" i="28"/>
  <c r="I160" i="28"/>
  <c r="K140" i="42"/>
  <c r="K138" i="41"/>
  <c r="K139" i="42"/>
  <c r="N146" i="41"/>
  <c r="M146" i="41"/>
  <c r="L146" i="41"/>
  <c r="O146" i="41"/>
  <c r="AA20" i="13"/>
  <c r="Z20" i="13"/>
  <c r="Y20" i="13"/>
  <c r="X20" i="13"/>
  <c r="W20" i="13"/>
  <c r="X63" i="19"/>
  <c r="M20" i="13"/>
  <c r="L20" i="13"/>
  <c r="K20" i="13"/>
  <c r="J20" i="13"/>
  <c r="I20" i="13"/>
  <c r="Y21" i="15"/>
  <c r="X21" i="15"/>
  <c r="W21" i="15"/>
  <c r="AA21" i="15"/>
  <c r="Z21" i="15"/>
  <c r="K79" i="17"/>
  <c r="J79" i="17"/>
  <c r="I79" i="17"/>
  <c r="M79" i="17"/>
  <c r="L79" i="17"/>
  <c r="H133" i="19"/>
  <c r="J133" i="19"/>
  <c r="H49" i="19"/>
  <c r="J49" i="19"/>
  <c r="J72" i="19"/>
  <c r="J32" i="19"/>
  <c r="J82" i="19"/>
  <c r="P119" i="19"/>
  <c r="R119" i="19"/>
  <c r="K161" i="17"/>
  <c r="I161" i="17"/>
  <c r="L161" i="17"/>
  <c r="M161" i="17"/>
  <c r="J161" i="17"/>
  <c r="X65" i="19"/>
  <c r="J84" i="19"/>
  <c r="J30" i="19"/>
  <c r="K193" i="3"/>
  <c r="J193" i="3"/>
  <c r="M193" i="3"/>
  <c r="L193" i="3"/>
  <c r="C57" i="12"/>
  <c r="J153" i="19"/>
  <c r="J60" i="19"/>
  <c r="R29" i="19"/>
  <c r="L135" i="17"/>
  <c r="K135" i="17"/>
  <c r="M135" i="17"/>
  <c r="J135" i="17"/>
  <c r="I135" i="17"/>
  <c r="M149" i="17"/>
  <c r="L149" i="17"/>
  <c r="K149" i="17"/>
  <c r="J149" i="17"/>
  <c r="I149" i="17"/>
  <c r="J144" i="19"/>
  <c r="J56" i="19"/>
  <c r="P23" i="19"/>
  <c r="R23" i="19"/>
  <c r="R145" i="19"/>
  <c r="M20" i="28"/>
  <c r="L20" i="28"/>
  <c r="K20" i="28"/>
  <c r="J20" i="28"/>
  <c r="I20" i="28"/>
  <c r="K141" i="43"/>
  <c r="J16" i="41"/>
  <c r="I16" i="41"/>
  <c r="H16" i="41"/>
  <c r="L62" i="28"/>
  <c r="K62" i="28"/>
  <c r="J62" i="28"/>
  <c r="I62" i="28"/>
  <c r="M62" i="28"/>
  <c r="D7" i="19"/>
  <c r="H105" i="19"/>
  <c r="J105" i="19"/>
  <c r="M90" i="13"/>
  <c r="J90" i="13"/>
  <c r="I90" i="13"/>
  <c r="K90" i="13"/>
  <c r="L90" i="13"/>
  <c r="X9" i="19"/>
  <c r="H65" i="19"/>
  <c r="J65" i="19"/>
  <c r="X147" i="19"/>
  <c r="J80" i="19"/>
  <c r="P9" i="19"/>
  <c r="R9" i="19"/>
  <c r="R74" i="19"/>
  <c r="R154" i="19"/>
  <c r="R100" i="19"/>
  <c r="R109" i="19"/>
  <c r="R129" i="19"/>
  <c r="R139" i="19"/>
  <c r="R70" i="19"/>
  <c r="R123" i="19"/>
  <c r="R62" i="19"/>
  <c r="R39" i="19"/>
  <c r="R58" i="19"/>
  <c r="R69" i="19"/>
  <c r="R155" i="19"/>
  <c r="R96" i="19"/>
  <c r="R54" i="19"/>
  <c r="R60" i="19"/>
  <c r="R24" i="19"/>
  <c r="R140" i="19"/>
  <c r="R103" i="19"/>
  <c r="R83" i="19"/>
  <c r="R87" i="19"/>
  <c r="R28" i="19"/>
  <c r="R113" i="19"/>
  <c r="R117" i="19"/>
  <c r="R138" i="19"/>
  <c r="R41" i="19"/>
  <c r="R19" i="19"/>
  <c r="R47" i="19"/>
  <c r="R143" i="19"/>
  <c r="R80" i="19"/>
  <c r="R26" i="19"/>
  <c r="R122" i="19"/>
  <c r="R45" i="19"/>
  <c r="R71" i="19"/>
  <c r="R30" i="19"/>
  <c r="R86" i="19"/>
  <c r="R34" i="19"/>
  <c r="R126" i="19"/>
  <c r="R152" i="19"/>
  <c r="R15" i="19"/>
  <c r="R67" i="19"/>
  <c r="R88" i="19"/>
  <c r="R52" i="19"/>
  <c r="R160" i="19"/>
  <c r="R112" i="19"/>
  <c r="R13" i="19"/>
  <c r="R56" i="19"/>
  <c r="R11" i="19"/>
  <c r="R17" i="19"/>
  <c r="R130" i="19"/>
  <c r="R146" i="19"/>
  <c r="R131" i="19"/>
  <c r="R43" i="19"/>
  <c r="R156" i="19"/>
  <c r="R32" i="19"/>
  <c r="R157" i="19"/>
  <c r="R114" i="19"/>
  <c r="R104" i="19"/>
  <c r="R97" i="19"/>
  <c r="R95" i="19"/>
  <c r="R111" i="19"/>
  <c r="J132" i="13"/>
  <c r="I132" i="13"/>
  <c r="M132" i="13"/>
  <c r="L132" i="13"/>
  <c r="K132" i="13"/>
  <c r="X79" i="19"/>
  <c r="J113" i="19"/>
  <c r="R57" i="19"/>
  <c r="X105" i="19"/>
  <c r="J104" i="19"/>
  <c r="P121" i="19"/>
  <c r="R121" i="19"/>
  <c r="D57" i="12"/>
  <c r="I51" i="17"/>
  <c r="K51" i="17"/>
  <c r="L51" i="17"/>
  <c r="J51" i="17"/>
  <c r="M51" i="17"/>
  <c r="J96" i="19"/>
  <c r="J115" i="19"/>
  <c r="P35" i="19"/>
  <c r="R35" i="19"/>
  <c r="R142" i="19"/>
  <c r="X21" i="19"/>
  <c r="AA13" i="17"/>
  <c r="J58" i="19"/>
  <c r="H21" i="19"/>
  <c r="J21" i="19"/>
  <c r="R151" i="19"/>
  <c r="H146" i="41"/>
  <c r="K146" i="41" s="1"/>
  <c r="I146" i="41"/>
  <c r="G146" i="41"/>
  <c r="N16" i="41"/>
  <c r="M16" i="41"/>
  <c r="L16" i="41"/>
  <c r="M34" i="28"/>
  <c r="L34" i="28"/>
  <c r="K34" i="28"/>
  <c r="J34" i="28"/>
  <c r="I34" i="28"/>
  <c r="K143" i="43"/>
  <c r="L146" i="42"/>
  <c r="O146" i="42"/>
  <c r="N146" i="42"/>
  <c r="M146" i="42"/>
  <c r="U149" i="19" l="1"/>
  <c r="E63" i="19"/>
  <c r="E133" i="19"/>
  <c r="E135" i="19"/>
  <c r="L21" i="19"/>
  <c r="L37" i="19"/>
  <c r="L91" i="19"/>
  <c r="L93" i="19"/>
  <c r="Z20" i="19"/>
  <c r="Z59" i="19"/>
  <c r="Z48" i="19"/>
  <c r="U77" i="19"/>
  <c r="U79" i="19"/>
  <c r="Z99" i="19"/>
  <c r="Z110" i="19"/>
  <c r="Z118" i="19"/>
  <c r="L161" i="19"/>
  <c r="Z44" i="19"/>
  <c r="Z98" i="19"/>
  <c r="Z158" i="19"/>
  <c r="L35" i="19"/>
  <c r="L133" i="19"/>
  <c r="L135" i="19"/>
  <c r="U21" i="19"/>
  <c r="Z21" i="19" s="1"/>
  <c r="Z39" i="19"/>
  <c r="Z25" i="19"/>
  <c r="U9" i="19"/>
  <c r="Z9" i="19" s="1"/>
  <c r="Z89" i="19"/>
  <c r="Z100" i="19"/>
  <c r="U119" i="19"/>
  <c r="Z119" i="19" s="1"/>
  <c r="U121" i="19"/>
  <c r="Z121" i="19" s="1"/>
  <c r="Z152" i="19"/>
  <c r="Z160" i="19"/>
  <c r="E91" i="19"/>
  <c r="Z43" i="19"/>
  <c r="Z109" i="19"/>
  <c r="E23" i="19"/>
  <c r="E49" i="19"/>
  <c r="E105" i="19"/>
  <c r="E107" i="19"/>
  <c r="Z66" i="19"/>
  <c r="U65" i="19"/>
  <c r="Z65" i="19" s="1"/>
  <c r="Z41" i="19"/>
  <c r="U49" i="19"/>
  <c r="Z49" i="19" s="1"/>
  <c r="Z11" i="19"/>
  <c r="Z57" i="19"/>
  <c r="Z71" i="19"/>
  <c r="Z82" i="19"/>
  <c r="Z90" i="19"/>
  <c r="Z101" i="19"/>
  <c r="Z112" i="19"/>
  <c r="Z142" i="19"/>
  <c r="U161" i="19"/>
  <c r="Z161" i="19" s="1"/>
  <c r="Z153" i="19"/>
  <c r="Z16" i="19"/>
  <c r="Z128" i="19"/>
  <c r="E21" i="19"/>
  <c r="E9" i="19"/>
  <c r="E147" i="19"/>
  <c r="E149" i="19"/>
  <c r="L63" i="19"/>
  <c r="L105" i="19"/>
  <c r="L107" i="19"/>
  <c r="Z28" i="19"/>
  <c r="Z47" i="19"/>
  <c r="Z18" i="19"/>
  <c r="Z61" i="19"/>
  <c r="Z72" i="19"/>
  <c r="U91" i="19"/>
  <c r="Z91" i="19" s="1"/>
  <c r="Z83" i="19"/>
  <c r="U93" i="19"/>
  <c r="Z93" i="19" s="1"/>
  <c r="Z113" i="19"/>
  <c r="Z124" i="19"/>
  <c r="Z132" i="19"/>
  <c r="Z143" i="19"/>
  <c r="Z154" i="19"/>
  <c r="E93" i="19"/>
  <c r="L49" i="19"/>
  <c r="U63" i="19"/>
  <c r="Z63" i="19" s="1"/>
  <c r="Z55" i="19"/>
  <c r="Z117" i="19"/>
  <c r="L23" i="19"/>
  <c r="L147" i="19"/>
  <c r="L149" i="19"/>
  <c r="U23" i="19"/>
  <c r="Z23" i="19" s="1"/>
  <c r="Z24" i="19"/>
  <c r="Z19" i="19"/>
  <c r="Z45" i="19"/>
  <c r="Z38" i="19"/>
  <c r="U37" i="19"/>
  <c r="Z37" i="19" s="1"/>
  <c r="Z27" i="19"/>
  <c r="U35" i="19"/>
  <c r="Z35" i="19" s="1"/>
  <c r="Z62" i="19"/>
  <c r="Z73" i="19"/>
  <c r="Z84" i="19"/>
  <c r="Z95" i="19"/>
  <c r="Z103" i="19"/>
  <c r="Z114" i="19"/>
  <c r="U133" i="19"/>
  <c r="Z133" i="19" s="1"/>
  <c r="Z125" i="19"/>
  <c r="U135" i="19"/>
  <c r="Z135" i="19" s="1"/>
  <c r="Z136" i="19"/>
  <c r="Z144" i="19"/>
  <c r="Z155" i="19"/>
  <c r="Z15" i="19"/>
  <c r="Z68" i="19"/>
  <c r="Z76" i="19"/>
  <c r="U147" i="19"/>
  <c r="Z147" i="19" s="1"/>
  <c r="Z139" i="19"/>
  <c r="E77" i="19"/>
  <c r="E37" i="19"/>
  <c r="E119" i="19"/>
  <c r="E121" i="19"/>
  <c r="L51" i="19"/>
  <c r="L65" i="19"/>
  <c r="L77" i="19"/>
  <c r="L79" i="19"/>
  <c r="Z30" i="19"/>
  <c r="Z26" i="19"/>
  <c r="Z52" i="19"/>
  <c r="U51" i="19"/>
  <c r="Z51" i="19" s="1"/>
  <c r="Z42" i="19"/>
  <c r="Z31" i="19"/>
  <c r="Z74" i="19"/>
  <c r="Z85" i="19"/>
  <c r="Z96" i="19"/>
  <c r="Z104" i="19"/>
  <c r="Z115" i="19"/>
  <c r="Z126" i="19"/>
  <c r="Z137" i="19"/>
  <c r="Z145" i="19"/>
  <c r="Z156" i="19"/>
  <c r="E79" i="19"/>
  <c r="E51" i="19"/>
  <c r="E35" i="19"/>
  <c r="E65" i="19"/>
  <c r="E161" i="19"/>
  <c r="L9" i="19"/>
  <c r="L119" i="19"/>
  <c r="L121" i="19"/>
  <c r="Z58" i="19"/>
  <c r="Z54" i="19"/>
  <c r="Z12" i="19"/>
  <c r="Z46" i="19"/>
  <c r="Z40" i="19"/>
  <c r="Z67" i="19"/>
  <c r="Z75" i="19"/>
  <c r="Z86" i="19"/>
  <c r="U105" i="19"/>
  <c r="Z105" i="19" s="1"/>
  <c r="Z97" i="19"/>
  <c r="U107" i="19"/>
  <c r="Z107" i="19" s="1"/>
  <c r="Z108" i="19"/>
  <c r="Z116" i="19"/>
  <c r="Z127" i="19"/>
  <c r="Z138" i="19"/>
  <c r="Z146" i="19"/>
  <c r="Z157" i="19"/>
  <c r="Q7" i="19"/>
  <c r="N57" i="12"/>
  <c r="M57" i="12"/>
  <c r="L57" i="12"/>
  <c r="K57" i="12"/>
  <c r="J57" i="12"/>
  <c r="I57" i="12"/>
  <c r="C7" i="19"/>
  <c r="S7" i="19"/>
  <c r="K37" i="19" l="1"/>
  <c r="Q37" i="19" s="1"/>
  <c r="Q38" i="19"/>
  <c r="Q96" i="19"/>
  <c r="Q156" i="19"/>
  <c r="T77" i="19"/>
  <c r="Q39" i="19"/>
  <c r="Q17" i="19"/>
  <c r="Q56" i="19"/>
  <c r="Q42" i="19"/>
  <c r="Q31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T149" i="19"/>
  <c r="Q11" i="19"/>
  <c r="Q74" i="19"/>
  <c r="Q137" i="19"/>
  <c r="D35" i="19"/>
  <c r="T121" i="19"/>
  <c r="Q12" i="19"/>
  <c r="Q76" i="19"/>
  <c r="Q117" i="19"/>
  <c r="T37" i="19"/>
  <c r="T161" i="19"/>
  <c r="D23" i="19"/>
  <c r="D21" i="19"/>
  <c r="D51" i="19"/>
  <c r="D77" i="19"/>
  <c r="D79" i="19"/>
  <c r="Q34" i="19"/>
  <c r="K51" i="19"/>
  <c r="Q51" i="19" s="1"/>
  <c r="Q52" i="19"/>
  <c r="Q16" i="19"/>
  <c r="K63" i="19"/>
  <c r="Q63" i="19" s="1"/>
  <c r="Q55" i="19"/>
  <c r="Q44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T147" i="19"/>
  <c r="Q54" i="19"/>
  <c r="K65" i="19"/>
  <c r="Q65" i="19" s="1"/>
  <c r="Q66" i="19"/>
  <c r="Q115" i="19"/>
  <c r="D65" i="19"/>
  <c r="D105" i="19"/>
  <c r="D149" i="19"/>
  <c r="Q45" i="19"/>
  <c r="Q68" i="19"/>
  <c r="Q109" i="19"/>
  <c r="K149" i="19"/>
  <c r="Q149" i="19" s="1"/>
  <c r="Q150" i="19"/>
  <c r="T9" i="19"/>
  <c r="T91" i="19"/>
  <c r="T93" i="19"/>
  <c r="D37" i="19"/>
  <c r="D119" i="19"/>
  <c r="D121" i="19"/>
  <c r="Q26" i="19"/>
  <c r="Q62" i="19"/>
  <c r="K23" i="19"/>
  <c r="Q23" i="19" s="1"/>
  <c r="Q24" i="19"/>
  <c r="Q20" i="19"/>
  <c r="Q59" i="19"/>
  <c r="Q48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D147" i="19"/>
  <c r="Q28" i="19"/>
  <c r="Q40" i="19"/>
  <c r="Q98" i="19"/>
  <c r="Q158" i="19"/>
  <c r="T133" i="19"/>
  <c r="T135" i="19"/>
  <c r="D161" i="19"/>
  <c r="Q19" i="19"/>
  <c r="K21" i="19"/>
  <c r="Q21" i="19" s="1"/>
  <c r="Q13" i="19"/>
  <c r="Q30" i="19"/>
  <c r="Q25" i="19"/>
  <c r="K9" i="19"/>
  <c r="Q9" i="19" s="1"/>
  <c r="Q10" i="19"/>
  <c r="Q53" i="19"/>
  <c r="Q71" i="19"/>
  <c r="Q82" i="19"/>
  <c r="Q90" i="19"/>
  <c r="Q101" i="19"/>
  <c r="Q112" i="19"/>
  <c r="Q123" i="19"/>
  <c r="Q131" i="19"/>
  <c r="Q142" i="19"/>
  <c r="K161" i="19"/>
  <c r="Q161" i="19" s="1"/>
  <c r="Q153" i="19"/>
  <c r="K35" i="19"/>
  <c r="Q35" i="19" s="1"/>
  <c r="Q27" i="19"/>
  <c r="Q104" i="19"/>
  <c r="Q126" i="19"/>
  <c r="T65" i="19"/>
  <c r="T79" i="19"/>
  <c r="Q128" i="19"/>
  <c r="T21" i="19"/>
  <c r="T51" i="19"/>
  <c r="T23" i="19"/>
  <c r="T63" i="19"/>
  <c r="D49" i="19"/>
  <c r="D9" i="19"/>
  <c r="D91" i="19"/>
  <c r="D93" i="19"/>
  <c r="Q60" i="19"/>
  <c r="K49" i="19"/>
  <c r="Q49" i="19" s="1"/>
  <c r="Q41" i="19"/>
  <c r="Q58" i="19"/>
  <c r="Q29" i="19"/>
  <c r="Q14" i="19"/>
  <c r="Q57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Q15" i="19"/>
  <c r="Q85" i="19"/>
  <c r="Q145" i="19"/>
  <c r="T49" i="19"/>
  <c r="D107" i="19"/>
  <c r="T119" i="19"/>
  <c r="Q46" i="19"/>
  <c r="Q87" i="19"/>
  <c r="K147" i="19"/>
  <c r="Q147" i="19" s="1"/>
  <c r="Q139" i="19"/>
  <c r="T35" i="19"/>
  <c r="T105" i="19"/>
  <c r="T107" i="19"/>
  <c r="D63" i="19"/>
  <c r="D133" i="19"/>
  <c r="D135" i="19"/>
  <c r="Q32" i="19"/>
  <c r="Q47" i="19"/>
  <c r="Q43" i="19"/>
  <c r="Q33" i="19"/>
  <c r="Q18" i="19"/>
  <c r="Q61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I7" i="19"/>
  <c r="Y7" i="19"/>
  <c r="Z102" i="19"/>
  <c r="Z33" i="19"/>
  <c r="Z131" i="19"/>
  <c r="Z14" i="19"/>
  <c r="Z141" i="19"/>
  <c r="Z81" i="19"/>
  <c r="Z13" i="19"/>
  <c r="Z88" i="19"/>
  <c r="Z32" i="19"/>
  <c r="Z94" i="19"/>
  <c r="Z17" i="19"/>
  <c r="Z123" i="19"/>
  <c r="Z29" i="19"/>
  <c r="Z130" i="19"/>
  <c r="Z70" i="19"/>
  <c r="Z34" i="19"/>
  <c r="Z159" i="19"/>
  <c r="Z80" i="19"/>
  <c r="Z56" i="19"/>
  <c r="Z150" i="19"/>
  <c r="Z122" i="19"/>
  <c r="Z53" i="19"/>
  <c r="Z151" i="19"/>
  <c r="Z79" i="19"/>
  <c r="Z149" i="19"/>
  <c r="Z140" i="19"/>
  <c r="Z69" i="19"/>
  <c r="Z87" i="19"/>
  <c r="Z111" i="19"/>
  <c r="Z10" i="19"/>
  <c r="Z129" i="19"/>
  <c r="Z77" i="19"/>
  <c r="Z60" i="19"/>
  <c r="Y68" i="19" l="1"/>
  <c r="Y117" i="19"/>
  <c r="S149" i="19"/>
  <c r="Y149" i="19" s="1"/>
  <c r="Y150" i="19"/>
  <c r="I96" i="19"/>
  <c r="I156" i="19"/>
  <c r="Y16" i="19"/>
  <c r="Y53" i="19"/>
  <c r="Y17" i="19"/>
  <c r="Y56" i="19"/>
  <c r="S49" i="19"/>
  <c r="Y49" i="19" s="1"/>
  <c r="Y41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I12" i="19"/>
  <c r="I57" i="19"/>
  <c r="I61" i="19"/>
  <c r="I45" i="19"/>
  <c r="I34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S21" i="19"/>
  <c r="Y21" i="19" s="1"/>
  <c r="Y13" i="19"/>
  <c r="Y98" i="19"/>
  <c r="Y158" i="19"/>
  <c r="I30" i="19"/>
  <c r="I104" i="19"/>
  <c r="Y14" i="19"/>
  <c r="Y57" i="19"/>
  <c r="Y25" i="19"/>
  <c r="Y26" i="19"/>
  <c r="Y60" i="19"/>
  <c r="Y45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I40" i="19"/>
  <c r="I42" i="19"/>
  <c r="I11" i="19"/>
  <c r="I54" i="19"/>
  <c r="I39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S51" i="19"/>
  <c r="Y51" i="19" s="1"/>
  <c r="Y52" i="19"/>
  <c r="Y128" i="19"/>
  <c r="I33" i="19"/>
  <c r="I74" i="19"/>
  <c r="I137" i="19"/>
  <c r="Y29" i="19"/>
  <c r="Y11" i="19"/>
  <c r="Y101" i="19"/>
  <c r="Y112" i="19"/>
  <c r="Y123" i="19"/>
  <c r="Y131" i="19"/>
  <c r="Y142" i="19"/>
  <c r="S161" i="19"/>
  <c r="Y161" i="19" s="1"/>
  <c r="Y153" i="19"/>
  <c r="I46" i="19"/>
  <c r="I14" i="19"/>
  <c r="I15" i="19"/>
  <c r="I58" i="19"/>
  <c r="I43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Y46" i="19"/>
  <c r="Y87" i="19"/>
  <c r="I29" i="19"/>
  <c r="I115" i="19"/>
  <c r="S63" i="19"/>
  <c r="Y63" i="19" s="1"/>
  <c r="Y55" i="19"/>
  <c r="Y90" i="19"/>
  <c r="Y20" i="19"/>
  <c r="Y33" i="19"/>
  <c r="Y59" i="19"/>
  <c r="Y34" i="19"/>
  <c r="Y15" i="19"/>
  <c r="Y58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I31" i="19"/>
  <c r="I18" i="19"/>
  <c r="I20" i="19"/>
  <c r="I19" i="19"/>
  <c r="I62" i="19"/>
  <c r="I47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Y71" i="19"/>
  <c r="Y61" i="19"/>
  <c r="Y40" i="19"/>
  <c r="S9" i="19"/>
  <c r="Y9" i="19" s="1"/>
  <c r="Y10" i="19"/>
  <c r="Y39" i="19"/>
  <c r="Y19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C9" i="19"/>
  <c r="I9" i="19" s="1"/>
  <c r="I10" i="19"/>
  <c r="I25" i="19"/>
  <c r="I48" i="19"/>
  <c r="C23" i="19"/>
  <c r="I23" i="19" s="1"/>
  <c r="I24" i="19"/>
  <c r="C21" i="19"/>
  <c r="I21" i="19" s="1"/>
  <c r="I13" i="19"/>
  <c r="C51" i="19"/>
  <c r="I51" i="19" s="1"/>
  <c r="I52" i="19"/>
  <c r="I71" i="19"/>
  <c r="I82" i="19"/>
  <c r="I90" i="19"/>
  <c r="I101" i="19"/>
  <c r="I112" i="19"/>
  <c r="I123" i="19"/>
  <c r="I131" i="19"/>
  <c r="I142" i="19"/>
  <c r="C161" i="19"/>
  <c r="I161" i="19" s="1"/>
  <c r="I153" i="19"/>
  <c r="Y48" i="19"/>
  <c r="Y76" i="19"/>
  <c r="S147" i="19"/>
  <c r="Y147" i="19" s="1"/>
  <c r="Y139" i="19"/>
  <c r="C49" i="19"/>
  <c r="I49" i="19" s="1"/>
  <c r="I41" i="19"/>
  <c r="C65" i="19"/>
  <c r="I65" i="19" s="1"/>
  <c r="I66" i="19"/>
  <c r="I126" i="19"/>
  <c r="Y30" i="19"/>
  <c r="Y54" i="19"/>
  <c r="Y42" i="19"/>
  <c r="Y12" i="19"/>
  <c r="S37" i="19"/>
  <c r="Y37" i="19" s="1"/>
  <c r="Y38" i="19"/>
  <c r="Y43" i="19"/>
  <c r="S23" i="19"/>
  <c r="Y23" i="19" s="1"/>
  <c r="Y24" i="19"/>
  <c r="S65" i="19"/>
  <c r="Y65" i="19" s="1"/>
  <c r="Y66" i="19"/>
  <c r="Y74" i="19"/>
  <c r="Y85" i="19"/>
  <c r="Y96" i="19"/>
  <c r="Y104" i="19"/>
  <c r="Y115" i="19"/>
  <c r="Y126" i="19"/>
  <c r="Y137" i="19"/>
  <c r="Y145" i="19"/>
  <c r="Y156" i="19"/>
  <c r="I16" i="19"/>
  <c r="I53" i="19"/>
  <c r="C63" i="19"/>
  <c r="I63" i="19" s="1"/>
  <c r="I55" i="19"/>
  <c r="I28" i="19"/>
  <c r="I17" i="19"/>
  <c r="I56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Y32" i="19"/>
  <c r="Y109" i="19"/>
  <c r="I44" i="19"/>
  <c r="I85" i="19"/>
  <c r="I145" i="19"/>
  <c r="Y31" i="19"/>
  <c r="Y82" i="19"/>
  <c r="S35" i="19"/>
  <c r="Y35" i="19" s="1"/>
  <c r="Y27" i="19"/>
  <c r="Y18" i="19"/>
  <c r="Y44" i="19"/>
  <c r="Y47" i="19"/>
  <c r="Y28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C37" i="19"/>
  <c r="I37" i="19" s="1"/>
  <c r="I38" i="19"/>
  <c r="I59" i="19"/>
  <c r="C35" i="19"/>
  <c r="I35" i="19" s="1"/>
  <c r="I27" i="19"/>
  <c r="I32" i="19"/>
  <c r="I26" i="19"/>
  <c r="I60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</calcChain>
</file>

<file path=xl/sharedStrings.xml><?xml version="1.0" encoding="utf-8"?>
<sst xmlns="http://schemas.openxmlformats.org/spreadsheetml/2006/main" count="5632" uniqueCount="323">
  <si>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</si>
  <si>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</si>
  <si>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</si>
  <si>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</si>
  <si>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</si>
  <si>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</si>
  <si>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</si>
  <si>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</si>
  <si>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</si>
  <si>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</si>
  <si>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</si>
  <si>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</si>
  <si>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</si>
  <si>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</si>
  <si>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</si>
  <si>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</si>
  <si>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</si>
  <si>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</si>
  <si>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</si>
  <si>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</si>
  <si>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</si>
  <si>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</si>
  <si>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</si>
  <si>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</si>
  <si>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</si>
  <si>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</si>
  <si>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</si>
  <si>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</si>
  <si>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</si>
  <si>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</si>
  <si>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</si>
  <si>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</si>
  <si>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</si>
  <si>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</si>
  <si>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</si>
  <si>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</si>
  <si>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</si>
  <si>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</si>
  <si>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</si>
  <si>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</si>
  <si>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</si>
  <si>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</si>
  <si>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</si>
  <si>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</si>
  <si>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</si>
  <si>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</si>
  <si>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</si>
  <si>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</si>
  <si>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</si>
  <si>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</si>
  <si>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</si>
  <si>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</si>
  <si>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</si>
  <si>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</si>
  <si>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</si>
  <si>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</si>
  <si>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</si>
  <si>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</si>
  <si>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</si>
  <si>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</si>
  <si>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</si>
  <si>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</si>
  <si>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</si>
  <si>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</si>
  <si>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</si>
  <si>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</si>
  <si>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</si>
  <si>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</si>
  <si>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</si>
  <si>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</si>
  <si>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</si>
  <si>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</si>
  <si>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</si>
  <si>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</si>
  <si>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</si>
  <si>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</si>
  <si>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</si>
  <si>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</si>
  <si>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</si>
  <si>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</si>
  <si>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</si>
  <si>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</si>
  <si>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</si>
  <si>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</si>
  <si>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</si>
  <si>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</si>
  <si>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</si>
  <si>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</si>
  <si>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</si>
  <si>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</si>
  <si>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</si>
  <si>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</si>
  <si>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</si>
  <si>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</si>
  <si>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</si>
  <si>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</si>
  <si>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</si>
  <si>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</si>
  <si>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</si>
  <si>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</si>
  <si>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</si>
  <si>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</si>
  <si>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</si>
  <si>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</si>
  <si>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</si>
  <si>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</si>
  <si>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</si>
  <si>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</si>
  <si>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</si>
  <si>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</si>
  <si>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</si>
  <si>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</si>
  <si>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</si>
  <si>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</si>
  <si>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</si>
  <si>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</si>
  <si>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</si>
  <si>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</si>
  <si>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</si>
  <si>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</si>
  <si>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</si>
  <si>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</si>
  <si>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</si>
  <si>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</si>
  <si>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</si>
  <si>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</si>
  <si>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</si>
  <si>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</si>
  <si>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</si>
  <si>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</si>
  <si>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</si>
  <si>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</si>
  <si>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</si>
  <si>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</si>
  <si>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</si>
  <si>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</si>
  <si>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</si>
  <si>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</si>
  <si>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</si>
  <si>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</si>
  <si>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</si>
  <si>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</si>
  <si>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</si>
  <si>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</si>
  <si>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</si>
  <si>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</si>
  <si>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</si>
  <si>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</si>
  <si>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</si>
  <si>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</si>
  <si>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</si>
  <si>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</si>
  <si>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</si>
  <si>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</si>
  <si>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</si>
  <si>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</si>
  <si>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</si>
  <si>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</si>
  <si>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</si>
  <si>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</si>
  <si>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</si>
  <si>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</si>
  <si>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</si>
  <si>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</si>
  <si>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</si>
  <si>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</si>
  <si>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</si>
  <si>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</si>
  <si>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</si>
  <si>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</si>
  <si>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</si>
  <si>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</si>
  <si>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</si>
  <si>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</si>
  <si>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</si>
  <si>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</si>
  <si>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</si>
  <si>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</si>
  <si>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</si>
  <si>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</si>
  <si>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</si>
  <si>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</si>
  <si>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</si>
  <si>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</si>
  <si>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</si>
  <si>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</si>
  <si>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</si>
  <si>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</si>
  <si>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</si>
  <si>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</si>
  <si>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</si>
  <si>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</si>
  <si>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</si>
  <si>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</si>
  <si>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</si>
  <si>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</si>
  <si>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</si>
  <si>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</si>
  <si>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</si>
  <si>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</si>
  <si>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</si>
  <si>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</si>
  <si>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</si>
  <si>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</si>
  <si>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</si>
  <si>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</si>
  <si>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</si>
  <si>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</si>
  <si>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</si>
  <si>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</si>
  <si>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</si>
  <si>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</si>
  <si>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</si>
  <si>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</si>
  <si>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</si>
  <si>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</si>
  <si>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</si>
  <si>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</si>
  <si>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</si>
  <si>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</si>
  <si>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</si>
  <si>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</si>
  <si>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</si>
  <si>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</si>
  <si>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julio 2019</t>
  </si>
  <si>
    <t>julio 2021</t>
  </si>
  <si>
    <t>julio 2022</t>
  </si>
  <si>
    <t>julio 2023</t>
  </si>
  <si>
    <t>julio 2024</t>
  </si>
  <si>
    <t>acumulado a julio 2019</t>
  </si>
  <si>
    <t>acumulado a julio 2021</t>
  </si>
  <si>
    <t>acumulado a julio 2022</t>
  </si>
  <si>
    <t>acumulado a julio 2023</t>
  </si>
  <si>
    <t>acumulado a julio 2024</t>
  </si>
  <si>
    <t>julio 2020</t>
  </si>
  <si>
    <t>Viajeros  entrados en los establecimientos alojativos de Santiago del Teide 
(hotel + apartamento)</t>
  </si>
  <si>
    <t>-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</si>
  <si>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</si>
  <si>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</si>
  <si>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</si>
  <si>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</si>
  <si>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</si>
  <si>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</si>
  <si>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</si>
  <si>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</si>
  <si>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</si>
  <si>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</si>
  <si>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</si>
  <si>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21/20</t>
  </si>
  <si>
    <t>var 23/22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</si>
  <si>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</si>
  <si>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</si>
  <si>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</si>
  <si>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</si>
  <si>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</si>
  <si>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</si>
  <si>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</si>
  <si>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</si>
  <si>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</si>
  <si>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julio 2020</t>
  </si>
  <si>
    <t>Viajeros entrados en los establecimientos alojativos de Santiago del Teide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</si>
  <si>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</si>
  <si>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</si>
  <si>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</si>
  <si>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</si>
  <si>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</si>
  <si>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</si>
  <si>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</si>
  <si>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</si>
  <si>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acumulado julio 2021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</si>
  <si>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</si>
  <si>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</si>
  <si>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</si>
  <si>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24/23</t>
  </si>
  <si>
    <t>var 24/19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</si>
  <si>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</si>
  <si>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</si>
  <si>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</si>
  <si>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</si>
  <si>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</si>
  <si>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</si>
  <si>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</si>
  <si>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</si>
  <si>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</si>
  <si>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</si>
  <si>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2020</t>
  </si>
  <si>
    <t>2021</t>
  </si>
  <si>
    <t>2022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</si>
  <si>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</si>
  <si>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</si>
  <si>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</si>
  <si>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</si>
  <si>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julio 2018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</si>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</sst>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6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10" fillId="4" borderId="8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 applyAlignment="1">
      <alignment horizontal="left" vertical="center"/>
    </xf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 applyAlignment="1">
      <alignment horizontal="left" vertical="center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0" fontId="5" fillId="0" borderId="0" xfId="0" applyFont="1" applyAlignment="1">
      <alignment horizontal="left" vertical="center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 applyAlignment="1">
      <alignment horizontal="left" vertical="center"/>
    </xf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0" fontId="5" fillId="4" borderId="7" xfId="0" applyFont="1" applyFill="1" applyBorder="1" applyAlignment="1">
      <alignment horizontal="left" vertical="center" wrapText="1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0" fontId="5" fillId="4" borderId="9" xfId="0" applyFont="1" applyFill="1" applyBorder="1" applyAlignment="1">
      <alignment horizontal="left" vertical="center" wrapText="1"/>
    </xf>
    <xf numFmtId="164" fontId="5" fillId="4" borderId="9" xfId="1" applyNumberFormat="1" applyFont="1" applyFill="1" applyBorder="1"/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textRotation="90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0" fillId="0" borderId="11" xfId="0" applyBorder="1"/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12" fillId="0" borderId="0" xfId="0" applyFont="1" applyAlignment="1">
      <alignment horizontal="left" wrapText="1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0" fontId="5" fillId="0" borderId="12" xfId="0" applyFont="1" applyBorder="1" applyAlignment="1">
      <alignment horizontal="center" vertical="center"/>
    </xf>
    <xf numFmtId="4" fontId="5" fillId="2" borderId="7" xfId="0" applyNumberFormat="1" applyFont="1" applyFill="1" applyBorder="1"/>
    <xf numFmtId="0" fontId="5" fillId="0" borderId="13" xfId="0" applyFont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0" fontId="5" fillId="0" borderId="14" xfId="0" applyFont="1" applyBorder="1" applyAlignment="1">
      <alignment horizontal="center" vertical="center"/>
    </xf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11" fillId="0" borderId="24" xfId="0" applyFont="1" applyBorder="1" applyAlignment="1">
      <alignment horizontal="lef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1" fillId="0" borderId="0" xfId="0" applyFont="1" applyAlignment="1">
      <alignment horizontal="left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0" fontId="11" fillId="0" borderId="64" xfId="0" applyFont="1" applyBorder="1" applyAlignment="1">
      <alignment horizontal="left" wrapText="1"/>
    </xf>
    <xf numFmtId="3" fontId="5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63CF16E5-14EA-40A9-BC56-464F12D030BF}"/>
    <cellStyle name="Normal 2 6" xfId="3" xr:uid="{5357F15A-AFB1-4E7D-81BD-CAC2ED3734BE}"/>
    <cellStyle name="Porcentaje" xfId="1" builtinId="5"/>
  </cellStyles>
  <dxfs count="0"/>
  <tableStyles count="1" defaultTableStyle="TableStyleMedium2" defaultPivotStyle="PivotStyleLight16">
    <tableStyle name="Invisible" pivot="0" table="0" count="0" xr9:uid="{89280D91-7B62-419E-A218-B3464D261CA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8D-4659-A6A5-91D572B97A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D-4659-A6A5-91D572B97A3D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8D-4659-A6A5-91D572B97A3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8D-4659-A6A5-91D572B97A3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8D-4659-A6A5-91D572B97A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8D-4659-A6A5-91D572B97A3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8D-4659-A6A5-91D572B97A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8D-4659-A6A5-91D572B97A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12">
                  <c:v>167315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8D-4659-A6A5-91D572B9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8D-4659-A6A5-91D572B97A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8D-4659-A6A5-91D572B97A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8D-4659-A6A5-91D572B97A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8D-4659-A6A5-91D572B97A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8D-4659-A6A5-91D572B97A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8D-4659-A6A5-91D572B97A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8D-4659-A6A5-91D572B97A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8D-4659-A6A5-91D572B97A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8D-4659-A6A5-91D572B97A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8D-4659-A6A5-91D572B97A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8D-4659-A6A5-91D572B97A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8D-4659-A6A5-91D572B97A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8D-4659-A6A5-91D572B97A3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12">
                  <c:v>6.1394215824964959E-2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8D-4659-A6A5-91D572B97A3D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12">
                  <c:v>0.1948681692232983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8D-4659-A6A5-91D572B9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98-476E-9DE2-7858EA8FF8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275</c:v>
                </c:pt>
                <c:pt idx="1">
                  <c:v>318</c:v>
                </c:pt>
                <c:pt idx="2">
                  <c:v>347</c:v>
                </c:pt>
                <c:pt idx="3">
                  <c:v>496</c:v>
                </c:pt>
                <c:pt idx="4">
                  <c:v>220</c:v>
                </c:pt>
                <c:pt idx="5">
                  <c:v>217</c:v>
                </c:pt>
                <c:pt idx="6">
                  <c:v>445</c:v>
                </c:pt>
                <c:pt idx="7">
                  <c:v>327</c:v>
                </c:pt>
                <c:pt idx="8">
                  <c:v>343</c:v>
                </c:pt>
                <c:pt idx="9">
                  <c:v>311</c:v>
                </c:pt>
                <c:pt idx="10">
                  <c:v>328</c:v>
                </c:pt>
                <c:pt idx="11">
                  <c:v>328</c:v>
                </c:pt>
                <c:pt idx="12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8-476E-9DE2-7858EA8FF8A2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98-476E-9DE2-7858EA8FF8A2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928</c:v>
                </c:pt>
                <c:pt idx="1">
                  <c:v>770</c:v>
                </c:pt>
                <c:pt idx="2">
                  <c:v>561</c:v>
                </c:pt>
                <c:pt idx="3">
                  <c:v>1074</c:v>
                </c:pt>
                <c:pt idx="4">
                  <c:v>827</c:v>
                </c:pt>
                <c:pt idx="5">
                  <c:v>664</c:v>
                </c:pt>
                <c:pt idx="6">
                  <c:v>1141</c:v>
                </c:pt>
                <c:pt idx="7">
                  <c:v>1213</c:v>
                </c:pt>
                <c:pt idx="8">
                  <c:v>808</c:v>
                </c:pt>
                <c:pt idx="9">
                  <c:v>709</c:v>
                </c:pt>
                <c:pt idx="10">
                  <c:v>646</c:v>
                </c:pt>
                <c:pt idx="11">
                  <c:v>624</c:v>
                </c:pt>
                <c:pt idx="12">
                  <c:v>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98-476E-9DE2-7858EA8FF8A2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98-476E-9DE2-7858EA8FF8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98-476E-9DE2-7858EA8FF8A2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98-476E-9DE2-7858EA8FF8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98-476E-9DE2-7858EA8FF8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12">
                  <c:v>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98-476E-9DE2-7858EA8F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98-476E-9DE2-7858EA8FF8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98-476E-9DE2-7858EA8FF8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8-476E-9DE2-7858EA8FF8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8-476E-9DE2-7858EA8FF8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8-476E-9DE2-7858EA8FF8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98-476E-9DE2-7858EA8FF8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98-476E-9DE2-7858EA8FF8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98-476E-9DE2-7858EA8FF8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98-476E-9DE2-7858EA8FF8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98-476E-9DE2-7858EA8FF8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98-476E-9DE2-7858EA8FF8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98-476E-9DE2-7858EA8FF8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98-476E-9DE2-7858EA8FF8A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-0.18047337278106512</c:v>
                </c:pt>
                <c:pt idx="1">
                  <c:v>-0.10918774966711053</c:v>
                </c:pt>
                <c:pt idx="2">
                  <c:v>-0.22484276729559749</c:v>
                </c:pt>
                <c:pt idx="3">
                  <c:v>-0.43731490621915103</c:v>
                </c:pt>
                <c:pt idx="4">
                  <c:v>2.1317829457364379E-2</c:v>
                </c:pt>
                <c:pt idx="5">
                  <c:v>-0.12373225152129819</c:v>
                </c:pt>
                <c:pt idx="6">
                  <c:v>-0.38612716763005783</c:v>
                </c:pt>
                <c:pt idx="12">
                  <c:v>-0.23717171717171714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98-476E-9DE2-7858EA8FF8A2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1.0145454545454546</c:v>
                </c:pt>
                <c:pt idx="1">
                  <c:v>1.1037735849056602</c:v>
                </c:pt>
                <c:pt idx="2">
                  <c:v>0.42074927953890495</c:v>
                </c:pt>
                <c:pt idx="3">
                  <c:v>0.14919354838709675</c:v>
                </c:pt>
                <c:pt idx="4">
                  <c:v>1.3954545454545455</c:v>
                </c:pt>
                <c:pt idx="5">
                  <c:v>0.99078341013824889</c:v>
                </c:pt>
                <c:pt idx="6">
                  <c:v>0.19325842696629203</c:v>
                </c:pt>
                <c:pt idx="12">
                  <c:v>0.62899050905953402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98-476E-9DE2-7858EA8FF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9-4119-A3B3-D77BD914E7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9-4119-A3B3-D77BD914E736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9-4119-A3B3-D77BD914E73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9-4119-A3B3-D77BD914E73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9-4119-A3B3-D77BD914E7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29-4119-A3B3-D77BD914E73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29-4119-A3B3-D77BD914E7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29-4119-A3B3-D77BD914E7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12">
                  <c:v>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29-4119-A3B3-D77BD914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29-4119-A3B3-D77BD914E7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29-4119-A3B3-D77BD914E7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29-4119-A3B3-D77BD914E7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29-4119-A3B3-D77BD914E7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29-4119-A3B3-D77BD914E7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29-4119-A3B3-D77BD914E7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29-4119-A3B3-D77BD914E7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29-4119-A3B3-D77BD914E7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9-4119-A3B3-D77BD914E7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9-4119-A3B3-D77BD914E7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29-4119-A3B3-D77BD914E7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29-4119-A3B3-D77BD914E7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29-4119-A3B3-D77BD914E73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12">
                  <c:v>0.17402682368334976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29-4119-A3B3-D77BD914E736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12">
                  <c:v>0.46609477124182996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29-4119-A3B3-D77BD914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CC-4E70-9ECF-8B3100C5D3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421</c:v>
                </c:pt>
                <c:pt idx="1">
                  <c:v>462</c:v>
                </c:pt>
                <c:pt idx="2">
                  <c:v>462</c:v>
                </c:pt>
                <c:pt idx="3">
                  <c:v>102</c:v>
                </c:pt>
                <c:pt idx="4">
                  <c:v>8</c:v>
                </c:pt>
                <c:pt idx="5">
                  <c:v>13</c:v>
                </c:pt>
                <c:pt idx="6">
                  <c:v>39</c:v>
                </c:pt>
                <c:pt idx="7">
                  <c:v>37</c:v>
                </c:pt>
                <c:pt idx="8">
                  <c:v>9</c:v>
                </c:pt>
                <c:pt idx="9">
                  <c:v>253</c:v>
                </c:pt>
                <c:pt idx="10">
                  <c:v>303</c:v>
                </c:pt>
                <c:pt idx="11">
                  <c:v>319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C-4E70-9ECF-8B3100C5D3EB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CC-4E70-9ECF-8B3100C5D3E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458</c:v>
                </c:pt>
                <c:pt idx="1">
                  <c:v>444</c:v>
                </c:pt>
                <c:pt idx="2">
                  <c:v>515</c:v>
                </c:pt>
                <c:pt idx="3">
                  <c:v>328</c:v>
                </c:pt>
                <c:pt idx="4">
                  <c:v>22</c:v>
                </c:pt>
                <c:pt idx="5">
                  <c:v>23</c:v>
                </c:pt>
                <c:pt idx="6">
                  <c:v>80</c:v>
                </c:pt>
                <c:pt idx="7">
                  <c:v>7</c:v>
                </c:pt>
                <c:pt idx="8">
                  <c:v>21</c:v>
                </c:pt>
                <c:pt idx="9">
                  <c:v>86</c:v>
                </c:pt>
                <c:pt idx="10">
                  <c:v>784</c:v>
                </c:pt>
                <c:pt idx="11">
                  <c:v>556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CC-4E70-9ECF-8B3100C5D3E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CC-4E70-9ECF-8B3100C5D3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CC-4E70-9ECF-8B3100C5D3E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CC-4E70-9ECF-8B3100C5D3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CC-4E70-9ECF-8B3100C5D3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12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CC-4E70-9ECF-8B3100C5D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CC-4E70-9ECF-8B3100C5D3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CC-4E70-9ECF-8B3100C5D3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CC-4E70-9ECF-8B3100C5D3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CC-4E70-9ECF-8B3100C5D3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CC-4E70-9ECF-8B3100C5D3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CC-4E70-9ECF-8B3100C5D3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CC-4E70-9ECF-8B3100C5D3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CC-4E70-9ECF-8B3100C5D3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CC-4E70-9ECF-8B3100C5D3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CC-4E70-9ECF-8B3100C5D3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CC-4E70-9ECF-8B3100C5D3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CC-4E70-9ECF-8B3100C5D3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CC-4E70-9ECF-8B3100C5D3E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-0.31933701657458569</c:v>
                </c:pt>
                <c:pt idx="1">
                  <c:v>-4.0601503759398527E-2</c:v>
                </c:pt>
                <c:pt idx="2">
                  <c:v>9.1903719912472592E-2</c:v>
                </c:pt>
                <c:pt idx="3">
                  <c:v>4.9504950495049549E-3</c:v>
                </c:pt>
                <c:pt idx="4">
                  <c:v>1.4444444444444446</c:v>
                </c:pt>
                <c:pt idx="5">
                  <c:v>2</c:v>
                </c:pt>
                <c:pt idx="6">
                  <c:v>2.4</c:v>
                </c:pt>
                <c:pt idx="12">
                  <c:v>-0.10868596881959913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CC-4E70-9ECF-8B3100C5D3EB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0.46318289786223277</c:v>
                </c:pt>
                <c:pt idx="1">
                  <c:v>0.38095238095238093</c:v>
                </c:pt>
                <c:pt idx="2">
                  <c:v>8.0086580086579984E-2</c:v>
                </c:pt>
                <c:pt idx="3">
                  <c:v>0.99019607843137258</c:v>
                </c:pt>
                <c:pt idx="4">
                  <c:v>1.75</c:v>
                </c:pt>
                <c:pt idx="5">
                  <c:v>-0.53846153846153844</c:v>
                </c:pt>
                <c:pt idx="6">
                  <c:v>-0.5641025641025641</c:v>
                </c:pt>
                <c:pt idx="12">
                  <c:v>0.32780358327803594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CC-4E70-9ECF-8B3100C5D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EE-4D96-B02B-37ED9D7961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1552</c:v>
                </c:pt>
                <c:pt idx="1">
                  <c:v>1118</c:v>
                </c:pt>
                <c:pt idx="2">
                  <c:v>1025</c:v>
                </c:pt>
                <c:pt idx="3">
                  <c:v>393</c:v>
                </c:pt>
                <c:pt idx="4">
                  <c:v>10</c:v>
                </c:pt>
                <c:pt idx="5">
                  <c:v>22</c:v>
                </c:pt>
                <c:pt idx="6">
                  <c:v>102</c:v>
                </c:pt>
                <c:pt idx="7">
                  <c:v>13</c:v>
                </c:pt>
                <c:pt idx="8">
                  <c:v>26</c:v>
                </c:pt>
                <c:pt idx="9">
                  <c:v>291</c:v>
                </c:pt>
                <c:pt idx="10">
                  <c:v>767</c:v>
                </c:pt>
                <c:pt idx="11">
                  <c:v>902</c:v>
                </c:pt>
                <c:pt idx="12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EE-4D96-B02B-37ED9D7961A4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EE-4D96-B02B-37ED9D7961A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232</c:v>
                </c:pt>
                <c:pt idx="1">
                  <c:v>194</c:v>
                </c:pt>
                <c:pt idx="2">
                  <c:v>261</c:v>
                </c:pt>
                <c:pt idx="3">
                  <c:v>187</c:v>
                </c:pt>
                <c:pt idx="4">
                  <c:v>2</c:v>
                </c:pt>
                <c:pt idx="5">
                  <c:v>12</c:v>
                </c:pt>
                <c:pt idx="6">
                  <c:v>29</c:v>
                </c:pt>
                <c:pt idx="7">
                  <c:v>9</c:v>
                </c:pt>
                <c:pt idx="8">
                  <c:v>0</c:v>
                </c:pt>
                <c:pt idx="9">
                  <c:v>151</c:v>
                </c:pt>
                <c:pt idx="10">
                  <c:v>417</c:v>
                </c:pt>
                <c:pt idx="11">
                  <c:v>585</c:v>
                </c:pt>
                <c:pt idx="1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EE-4D96-B02B-37ED9D7961A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EE-4D96-B02B-37ED9D7961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EE-4D96-B02B-37ED9D7961A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EE-4D96-B02B-37ED9D7961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EE-4D96-B02B-37ED9D7961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EE-4D96-B02B-37ED9D79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EE-4D96-B02B-37ED9D7961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EE-4D96-B02B-37ED9D7961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E-4D96-B02B-37ED9D7961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E-4D96-B02B-37ED9D7961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E-4D96-B02B-37ED9D7961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E-4D96-B02B-37ED9D7961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EE-4D96-B02B-37ED9D7961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EE-4D96-B02B-37ED9D7961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EE-4D96-B02B-37ED9D7961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EE-4D96-B02B-37ED9D7961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EE-4D96-B02B-37ED9D7961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EE-4D96-B02B-37ED9D7961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EE-4D96-B02B-37ED9D7961A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-7.0075757575757569E-2</c:v>
                </c:pt>
                <c:pt idx="1">
                  <c:v>-0.10940919037199126</c:v>
                </c:pt>
                <c:pt idx="2">
                  <c:v>0.59285714285714275</c:v>
                </c:pt>
                <c:pt idx="3">
                  <c:v>-0.65836298932384341</c:v>
                </c:pt>
                <c:pt idx="4">
                  <c:v>-0.5</c:v>
                </c:pt>
                <c:pt idx="5">
                  <c:v>-0.54545454545454541</c:v>
                </c:pt>
                <c:pt idx="6">
                  <c:v>0.92307692307692313</c:v>
                </c:pt>
                <c:pt idx="12">
                  <c:v>-7.1339173967459368E-2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EE-4D96-B02B-37ED9D7961A4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-0.68363402061855671</c:v>
                </c:pt>
                <c:pt idx="1">
                  <c:v>-0.63595706618962433</c:v>
                </c:pt>
                <c:pt idx="2">
                  <c:v>-0.56487804878048786</c:v>
                </c:pt>
                <c:pt idx="3">
                  <c:v>-0.75572519083969469</c:v>
                </c:pt>
                <c:pt idx="4">
                  <c:v>0.39999999999999991</c:v>
                </c:pt>
                <c:pt idx="5">
                  <c:v>-0.77272727272727271</c:v>
                </c:pt>
                <c:pt idx="6">
                  <c:v>-0.75490196078431371</c:v>
                </c:pt>
                <c:pt idx="12">
                  <c:v>-0.64850781620085263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EE-4D96-B02B-37ED9D79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2-4FA7-B335-BD90DFDA37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2-4FA7-B335-BD90DFDA3766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2-4FA7-B335-BD90DFDA3766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2-4FA7-B335-BD90DFDA3766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2-4FA7-B335-BD90DFDA37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F2-4FA7-B335-BD90DFDA3766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F2-4FA7-B335-BD90DFDA37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F2-4FA7-B335-BD90DFDA37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12">
                  <c:v>167315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F2-4FA7-B335-BD90DFDA3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2-4FA7-B335-BD90DFDA37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2-4FA7-B335-BD90DFDA37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2-4FA7-B335-BD90DFDA37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2-4FA7-B335-BD90DFDA37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2-4FA7-B335-BD90DFDA37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2-4FA7-B335-BD90DFDA37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F2-4FA7-B335-BD90DFDA37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F2-4FA7-B335-BD90DFDA37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F2-4FA7-B335-BD90DFDA37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F2-4FA7-B335-BD90DFDA37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F2-4FA7-B335-BD90DFDA37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F2-4FA7-B335-BD90DFDA37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F2-4FA7-B335-BD90DFDA3766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12">
                  <c:v>6.1394215824964959E-2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F2-4FA7-B335-BD90DFDA3766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12">
                  <c:v>0.1948681692232983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F2-4FA7-B335-BD90DFDA3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B8-4568-AF8E-C3054D5FA7B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14344</c:v>
                </c:pt>
                <c:pt idx="1">
                  <c:v>13518</c:v>
                </c:pt>
                <c:pt idx="2">
                  <c:v>15448</c:v>
                </c:pt>
                <c:pt idx="3">
                  <c:v>14841</c:v>
                </c:pt>
                <c:pt idx="4">
                  <c:v>11171</c:v>
                </c:pt>
                <c:pt idx="5">
                  <c:v>12783</c:v>
                </c:pt>
                <c:pt idx="6">
                  <c:v>16164</c:v>
                </c:pt>
                <c:pt idx="7">
                  <c:v>18261</c:v>
                </c:pt>
                <c:pt idx="8">
                  <c:v>16985</c:v>
                </c:pt>
                <c:pt idx="9">
                  <c:v>17312</c:v>
                </c:pt>
                <c:pt idx="10">
                  <c:v>13870</c:v>
                </c:pt>
                <c:pt idx="11">
                  <c:v>14900</c:v>
                </c:pt>
                <c:pt idx="12">
                  <c:v>179597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8-4568-AF8E-C3054D5FA7B6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B8-4568-AF8E-C3054D5FA7B6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12209</c:v>
                </c:pt>
                <c:pt idx="1">
                  <c:v>17700</c:v>
                </c:pt>
                <c:pt idx="2">
                  <c:v>17761</c:v>
                </c:pt>
                <c:pt idx="3">
                  <c:v>19923</c:v>
                </c:pt>
                <c:pt idx="4">
                  <c:v>17673</c:v>
                </c:pt>
                <c:pt idx="5">
                  <c:v>15881</c:v>
                </c:pt>
                <c:pt idx="6">
                  <c:v>18743</c:v>
                </c:pt>
                <c:pt idx="7">
                  <c:v>20467</c:v>
                </c:pt>
                <c:pt idx="8">
                  <c:v>16918</c:v>
                </c:pt>
                <c:pt idx="9">
                  <c:v>18718</c:v>
                </c:pt>
                <c:pt idx="10">
                  <c:v>16558</c:v>
                </c:pt>
                <c:pt idx="11">
                  <c:v>18747</c:v>
                </c:pt>
                <c:pt idx="12">
                  <c:v>211298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8-4568-AF8E-C3054D5FA7B6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B8-4568-AF8E-C3054D5FA7B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B8-4568-AF8E-C3054D5FA7B6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B8-4568-AF8E-C3054D5FA7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B8-4568-AF8E-C3054D5FA7B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12">
                  <c:v>138513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B8-4568-AF8E-C3054D5FA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B8-4568-AF8E-C3054D5FA7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B8-4568-AF8E-C3054D5FA7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B8-4568-AF8E-C3054D5FA7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B8-4568-AF8E-C3054D5FA7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B8-4568-AF8E-C3054D5FA7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B8-4568-AF8E-C3054D5FA7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B8-4568-AF8E-C3054D5FA7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B8-4568-AF8E-C3054D5FA7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B8-4568-AF8E-C3054D5FA7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B8-4568-AF8E-C3054D5FA7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B8-4568-AF8E-C3054D5FA7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B8-4568-AF8E-C3054D5FA7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B8-4568-AF8E-C3054D5FA7B6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-6.5210303227910549E-3</c:v>
                </c:pt>
                <c:pt idx="1">
                  <c:v>6.1762225969645979E-2</c:v>
                </c:pt>
                <c:pt idx="2">
                  <c:v>0.27447371448291724</c:v>
                </c:pt>
                <c:pt idx="3">
                  <c:v>-4.3658183322987765E-2</c:v>
                </c:pt>
                <c:pt idx="4">
                  <c:v>7.1483138710029426E-2</c:v>
                </c:pt>
                <c:pt idx="5">
                  <c:v>8.378788730810327E-2</c:v>
                </c:pt>
                <c:pt idx="6">
                  <c:v>1.3978760187700612E-2</c:v>
                </c:pt>
                <c:pt idx="12">
                  <c:v>6.180912226906865E-2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B8-4568-AF8E-C3054D5FA7B6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0.27453987730061358</c:v>
                </c:pt>
                <c:pt idx="1">
                  <c:v>0.49045716822015084</c:v>
                </c:pt>
                <c:pt idx="2">
                  <c:v>0.43436043500776789</c:v>
                </c:pt>
                <c:pt idx="3">
                  <c:v>0.24573815780607777</c:v>
                </c:pt>
                <c:pt idx="4">
                  <c:v>0.75776564318324224</c:v>
                </c:pt>
                <c:pt idx="5">
                  <c:v>0.50770554642885091</c:v>
                </c:pt>
                <c:pt idx="6">
                  <c:v>0.26998267755506067</c:v>
                </c:pt>
                <c:pt idx="12">
                  <c:v>0.40952894605623347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B8-4568-AF8E-C3054D5FA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F-4867-B799-7B922FB5034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12587</c:v>
                </c:pt>
                <c:pt idx="1">
                  <c:v>11569</c:v>
                </c:pt>
                <c:pt idx="2">
                  <c:v>13095</c:v>
                </c:pt>
                <c:pt idx="3">
                  <c:v>12619</c:v>
                </c:pt>
                <c:pt idx="4">
                  <c:v>8649</c:v>
                </c:pt>
                <c:pt idx="5">
                  <c:v>9694</c:v>
                </c:pt>
                <c:pt idx="6">
                  <c:v>13515</c:v>
                </c:pt>
                <c:pt idx="7">
                  <c:v>15236</c:v>
                </c:pt>
                <c:pt idx="8">
                  <c:v>14643</c:v>
                </c:pt>
                <c:pt idx="9">
                  <c:v>14572</c:v>
                </c:pt>
                <c:pt idx="10">
                  <c:v>11624</c:v>
                </c:pt>
                <c:pt idx="11">
                  <c:v>11940</c:v>
                </c:pt>
                <c:pt idx="12">
                  <c:v>149743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F-4867-B799-7B922FB5034F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DF-4867-B799-7B922FB5034F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9227</c:v>
                </c:pt>
                <c:pt idx="1">
                  <c:v>13725</c:v>
                </c:pt>
                <c:pt idx="2">
                  <c:v>13764</c:v>
                </c:pt>
                <c:pt idx="3">
                  <c:v>16004</c:v>
                </c:pt>
                <c:pt idx="4">
                  <c:v>13304</c:v>
                </c:pt>
                <c:pt idx="5">
                  <c:v>11604</c:v>
                </c:pt>
                <c:pt idx="6">
                  <c:v>13798</c:v>
                </c:pt>
                <c:pt idx="7">
                  <c:v>15896</c:v>
                </c:pt>
                <c:pt idx="8">
                  <c:v>12977</c:v>
                </c:pt>
                <c:pt idx="9">
                  <c:v>14897</c:v>
                </c:pt>
                <c:pt idx="10">
                  <c:v>13391</c:v>
                </c:pt>
                <c:pt idx="11">
                  <c:v>15326</c:v>
                </c:pt>
                <c:pt idx="12">
                  <c:v>163913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DF-4867-B799-7B922FB5034F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DF-4867-B799-7B922FB5034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DF-4867-B799-7B922FB5034F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DF-4867-B799-7B922FB503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DF-4867-B799-7B922FB5034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12">
                  <c:v>107994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DF-4867-B799-7B922FB5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DF-4867-B799-7B922FB503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DF-4867-B799-7B922FB503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DF-4867-B799-7B922FB503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DF-4867-B799-7B922FB503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DF-4867-B799-7B922FB503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DF-4867-B799-7B922FB503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DF-4867-B799-7B922FB503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DF-4867-B799-7B922FB503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DF-4867-B799-7B922FB503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DF-4867-B799-7B922FB503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DF-4867-B799-7B922FB503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DF-4867-B799-7B922FB503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DF-4867-B799-7B922FB5034F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-3.8901908269166396E-2</c:v>
                </c:pt>
                <c:pt idx="1">
                  <c:v>2.0691444509307821E-2</c:v>
                </c:pt>
                <c:pt idx="2">
                  <c:v>0.27031737962088753</c:v>
                </c:pt>
                <c:pt idx="3">
                  <c:v>-3.8521400778210091E-2</c:v>
                </c:pt>
                <c:pt idx="4">
                  <c:v>6.3670673748951634E-2</c:v>
                </c:pt>
                <c:pt idx="5">
                  <c:v>6.3074806285755569E-2</c:v>
                </c:pt>
                <c:pt idx="6">
                  <c:v>3.9677460642519868E-3</c:v>
                </c:pt>
                <c:pt idx="12">
                  <c:v>4.5602416637620546E-2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DF-4867-B799-7B922FB5034F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0.14038293477397312</c:v>
                </c:pt>
                <c:pt idx="1">
                  <c:v>0.36018670585184553</c:v>
                </c:pt>
                <c:pt idx="2">
                  <c:v>0.33570064910271102</c:v>
                </c:pt>
                <c:pt idx="3">
                  <c:v>0.17489499960377208</c:v>
                </c:pt>
                <c:pt idx="4">
                  <c:v>0.75962539021852238</c:v>
                </c:pt>
                <c:pt idx="5">
                  <c:v>0.51433876624716324</c:v>
                </c:pt>
                <c:pt idx="6">
                  <c:v>0.16078431372549029</c:v>
                </c:pt>
                <c:pt idx="12">
                  <c:v>0.32138312451057161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DF-4867-B799-7B922FB5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E3-4107-885C-B958DDB5EBE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1757</c:v>
                </c:pt>
                <c:pt idx="1">
                  <c:v>1949</c:v>
                </c:pt>
                <c:pt idx="2">
                  <c:v>2353</c:v>
                </c:pt>
                <c:pt idx="3">
                  <c:v>2222</c:v>
                </c:pt>
                <c:pt idx="4">
                  <c:v>2522</c:v>
                </c:pt>
                <c:pt idx="5">
                  <c:v>3089</c:v>
                </c:pt>
                <c:pt idx="6">
                  <c:v>2649</c:v>
                </c:pt>
                <c:pt idx="7">
                  <c:v>3025</c:v>
                </c:pt>
                <c:pt idx="8">
                  <c:v>2342</c:v>
                </c:pt>
                <c:pt idx="9">
                  <c:v>2740</c:v>
                </c:pt>
                <c:pt idx="10">
                  <c:v>2246</c:v>
                </c:pt>
                <c:pt idx="11">
                  <c:v>2960</c:v>
                </c:pt>
                <c:pt idx="12">
                  <c:v>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3-4107-885C-B958DDB5EBE9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E3-4107-885C-B958DDB5EBE9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2982</c:v>
                </c:pt>
                <c:pt idx="1">
                  <c:v>3975</c:v>
                </c:pt>
                <c:pt idx="2">
                  <c:v>3997</c:v>
                </c:pt>
                <c:pt idx="3">
                  <c:v>3919</c:v>
                </c:pt>
                <c:pt idx="4">
                  <c:v>4369</c:v>
                </c:pt>
                <c:pt idx="5">
                  <c:v>4277</c:v>
                </c:pt>
                <c:pt idx="6">
                  <c:v>4945</c:v>
                </c:pt>
                <c:pt idx="7">
                  <c:v>4571</c:v>
                </c:pt>
                <c:pt idx="8">
                  <c:v>3941</c:v>
                </c:pt>
                <c:pt idx="9">
                  <c:v>3821</c:v>
                </c:pt>
                <c:pt idx="10">
                  <c:v>3167</c:v>
                </c:pt>
                <c:pt idx="11">
                  <c:v>3421</c:v>
                </c:pt>
                <c:pt idx="12">
                  <c:v>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3-4107-885C-B958DDB5EBE9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E3-4107-885C-B958DDB5EBE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E3-4107-885C-B958DDB5EBE9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E3-4107-885C-B958DDB5EB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E3-4107-885C-B958DDB5EBE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12">
                  <c:v>30519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E3-4107-885C-B958DDB5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E3-4107-885C-B958DDB5EB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E3-4107-885C-B958DDB5EB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E3-4107-885C-B958DDB5EB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E3-4107-885C-B958DDB5EB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E3-4107-885C-B958DDB5EB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E3-4107-885C-B958DDB5EB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E3-4107-885C-B958DDB5EB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E3-4107-885C-B958DDB5EB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E3-4107-885C-B958DDB5EB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E3-4107-885C-B958DDB5EB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E3-4107-885C-B958DDB5EB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E3-4107-885C-B958DDB5EB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E3-4107-885C-B958DDB5EBE9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0.13296798384770692</c:v>
                </c:pt>
                <c:pt idx="1">
                  <c:v>0.2396740657488059</c:v>
                </c:pt>
                <c:pt idx="2">
                  <c:v>0.29029582526956044</c:v>
                </c:pt>
                <c:pt idx="3">
                  <c:v>-6.3905930470347649E-2</c:v>
                </c:pt>
                <c:pt idx="4">
                  <c:v>9.9303135888501703E-2</c:v>
                </c:pt>
                <c:pt idx="5">
                  <c:v>0.15576245596376448</c:v>
                </c:pt>
                <c:pt idx="6">
                  <c:v>4.7845854080969863E-2</c:v>
                </c:pt>
                <c:pt idx="12">
                  <c:v>0.12342634175071776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E3-4107-885C-B958DDB5EBE9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1.2356289129197497</c:v>
                </c:pt>
                <c:pt idx="1">
                  <c:v>1.263724987172909</c:v>
                </c:pt>
                <c:pt idx="2">
                  <c:v>0.98342541436464082</c:v>
                </c:pt>
                <c:pt idx="3">
                  <c:v>0.64806480648064801</c:v>
                </c:pt>
                <c:pt idx="4">
                  <c:v>0.75138778747026169</c:v>
                </c:pt>
                <c:pt idx="5">
                  <c:v>0.48688896082874722</c:v>
                </c:pt>
                <c:pt idx="6">
                  <c:v>0.8271045677614195</c:v>
                </c:pt>
                <c:pt idx="12">
                  <c:v>0.84505168974064437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E3-4107-885C-B958DDB5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EB-435D-B4B3-677F7D6455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5396</c:v>
                </c:pt>
                <c:pt idx="1">
                  <c:v>5705</c:v>
                </c:pt>
                <c:pt idx="2">
                  <c:v>6525</c:v>
                </c:pt>
                <c:pt idx="3">
                  <c:v>5278</c:v>
                </c:pt>
                <c:pt idx="4">
                  <c:v>3628</c:v>
                </c:pt>
                <c:pt idx="5">
                  <c:v>6533</c:v>
                </c:pt>
                <c:pt idx="6">
                  <c:v>8694</c:v>
                </c:pt>
                <c:pt idx="7">
                  <c:v>6448</c:v>
                </c:pt>
                <c:pt idx="8">
                  <c:v>5164</c:v>
                </c:pt>
                <c:pt idx="9">
                  <c:v>5491</c:v>
                </c:pt>
                <c:pt idx="10">
                  <c:v>5691</c:v>
                </c:pt>
                <c:pt idx="11">
                  <c:v>6074</c:v>
                </c:pt>
                <c:pt idx="12">
                  <c:v>70627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B-435D-B4B3-677F7D645544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EB-435D-B4B3-677F7D645544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3389</c:v>
                </c:pt>
                <c:pt idx="1">
                  <c:v>3966</c:v>
                </c:pt>
                <c:pt idx="2">
                  <c:v>4470</c:v>
                </c:pt>
                <c:pt idx="3">
                  <c:v>3971</c:v>
                </c:pt>
                <c:pt idx="4">
                  <c:v>2578</c:v>
                </c:pt>
                <c:pt idx="5">
                  <c:v>3005</c:v>
                </c:pt>
                <c:pt idx="6">
                  <c:v>4368</c:v>
                </c:pt>
                <c:pt idx="7">
                  <c:v>4192</c:v>
                </c:pt>
                <c:pt idx="8">
                  <c:v>3212</c:v>
                </c:pt>
                <c:pt idx="9">
                  <c:v>3609</c:v>
                </c:pt>
                <c:pt idx="10">
                  <c:v>4521</c:v>
                </c:pt>
                <c:pt idx="11">
                  <c:v>4538</c:v>
                </c:pt>
                <c:pt idx="12">
                  <c:v>45819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B-435D-B4B3-677F7D645544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EB-435D-B4B3-677F7D6455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B-435D-B4B3-677F7D645544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EB-435D-B4B3-677F7D6455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EB-435D-B4B3-677F7D64554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12">
                  <c:v>28802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EB-435D-B4B3-677F7D645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EB-435D-B4B3-677F7D6455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EB-435D-B4B3-677F7D6455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EB-435D-B4B3-677F7D6455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EB-435D-B4B3-677F7D6455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EB-435D-B4B3-677F7D6455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EB-435D-B4B3-677F7D6455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EB-435D-B4B3-677F7D6455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EB-435D-B4B3-677F7D6455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EB-435D-B4B3-677F7D6455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EB-435D-B4B3-677F7D6455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EB-435D-B4B3-677F7D6455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EB-435D-B4B3-677F7D6455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EB-435D-B4B3-677F7D645544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6.8493150684931559E-2</c:v>
                </c:pt>
                <c:pt idx="1">
                  <c:v>-8.1995133819951382E-2</c:v>
                </c:pt>
                <c:pt idx="2">
                  <c:v>0.20799442249593314</c:v>
                </c:pt>
                <c:pt idx="3">
                  <c:v>-0.10476878612716767</c:v>
                </c:pt>
                <c:pt idx="4">
                  <c:v>0.1837938528407328</c:v>
                </c:pt>
                <c:pt idx="5">
                  <c:v>8.7141986593540555E-2</c:v>
                </c:pt>
                <c:pt idx="6">
                  <c:v>8.2857851649714709E-2</c:v>
                </c:pt>
                <c:pt idx="12">
                  <c:v>5.9403391326737109E-2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EB-435D-B4B3-677F7D645544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-0.19051148999258705</c:v>
                </c:pt>
                <c:pt idx="1">
                  <c:v>-0.3386503067484663</c:v>
                </c:pt>
                <c:pt idx="2">
                  <c:v>-0.20337164750957859</c:v>
                </c:pt>
                <c:pt idx="3">
                  <c:v>-0.29575596816976124</c:v>
                </c:pt>
                <c:pt idx="4">
                  <c:v>5.0992282249173071E-2</c:v>
                </c:pt>
                <c:pt idx="5">
                  <c:v>-0.45384968620847999</c:v>
                </c:pt>
                <c:pt idx="6">
                  <c:v>-0.49792960662525876</c:v>
                </c:pt>
                <c:pt idx="12">
                  <c:v>-0.3102804185923993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EB-435D-B4B3-677F7D645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278594</c:v>
                </c:pt>
                <c:pt idx="1">
                  <c:v>257117</c:v>
                </c:pt>
                <c:pt idx="2">
                  <c:v>140346</c:v>
                </c:pt>
                <c:pt idx="3">
                  <c:v>96681</c:v>
                </c:pt>
                <c:pt idx="4">
                  <c:v>250224</c:v>
                </c:pt>
                <c:pt idx="5">
                  <c:v>272428</c:v>
                </c:pt>
                <c:pt idx="6">
                  <c:v>264633</c:v>
                </c:pt>
                <c:pt idx="7">
                  <c:v>252163</c:v>
                </c:pt>
                <c:pt idx="8">
                  <c:v>234964</c:v>
                </c:pt>
                <c:pt idx="9">
                  <c:v>227194</c:v>
                </c:pt>
                <c:pt idx="10">
                  <c:v>224100</c:v>
                </c:pt>
                <c:pt idx="11">
                  <c:v>232379</c:v>
                </c:pt>
                <c:pt idx="12">
                  <c:v>235365</c:v>
                </c:pt>
                <c:pt idx="13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5-4AD8-8119-AFE8A06F2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8.3530066078866927E-2</c:v>
                </c:pt>
                <c:pt idx="1">
                  <c:v>0.83202228777450027</c:v>
                </c:pt>
                <c:pt idx="2">
                  <c:v>0.45163992925186958</c:v>
                </c:pt>
                <c:pt idx="3">
                  <c:v>-0.61362219451371569</c:v>
                </c:pt>
                <c:pt idx="4">
                  <c:v>-8.1504103836609998E-2</c:v>
                </c:pt>
                <c:pt idx="5">
                  <c:v>2.9455887965597727E-2</c:v>
                </c:pt>
                <c:pt idx="6">
                  <c:v>4.9452140083993346E-2</c:v>
                </c:pt>
                <c:pt idx="7">
                  <c:v>7.3198447421732649E-2</c:v>
                </c:pt>
                <c:pt idx="8">
                  <c:v>3.4199846826940883E-2</c:v>
                </c:pt>
                <c:pt idx="9">
                  <c:v>1.3806336456938961E-2</c:v>
                </c:pt>
                <c:pt idx="10">
                  <c:v>-3.5627143588706334E-2</c:v>
                </c:pt>
                <c:pt idx="11">
                  <c:v>-1.2686678138210894E-2</c:v>
                </c:pt>
                <c:pt idx="12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5-4AD8-8119-AFE8A06F2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87-4EB4-B082-8F3CFB631A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1628</c:v>
                </c:pt>
                <c:pt idx="1">
                  <c:v>1556</c:v>
                </c:pt>
                <c:pt idx="2">
                  <c:v>4005</c:v>
                </c:pt>
                <c:pt idx="3">
                  <c:v>4972</c:v>
                </c:pt>
                <c:pt idx="4">
                  <c:v>3331</c:v>
                </c:pt>
                <c:pt idx="5">
                  <c:v>2375</c:v>
                </c:pt>
                <c:pt idx="6">
                  <c:v>6726</c:v>
                </c:pt>
                <c:pt idx="7">
                  <c:v>7145</c:v>
                </c:pt>
                <c:pt idx="8">
                  <c:v>5836</c:v>
                </c:pt>
                <c:pt idx="9">
                  <c:v>3858</c:v>
                </c:pt>
                <c:pt idx="10">
                  <c:v>1929</c:v>
                </c:pt>
                <c:pt idx="11">
                  <c:v>2216</c:v>
                </c:pt>
                <c:pt idx="12">
                  <c:v>45577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7-4EB4-B082-8F3CFB631ADC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87-4EB4-B082-8F3CFB631ADC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744</c:v>
                </c:pt>
                <c:pt idx="1">
                  <c:v>1386</c:v>
                </c:pt>
                <c:pt idx="2">
                  <c:v>1477</c:v>
                </c:pt>
                <c:pt idx="3">
                  <c:v>3054</c:v>
                </c:pt>
                <c:pt idx="4">
                  <c:v>2857</c:v>
                </c:pt>
                <c:pt idx="5">
                  <c:v>1981</c:v>
                </c:pt>
                <c:pt idx="6">
                  <c:v>4035</c:v>
                </c:pt>
                <c:pt idx="7">
                  <c:v>5520</c:v>
                </c:pt>
                <c:pt idx="8">
                  <c:v>3446</c:v>
                </c:pt>
                <c:pt idx="9">
                  <c:v>1651</c:v>
                </c:pt>
                <c:pt idx="10">
                  <c:v>1088</c:v>
                </c:pt>
                <c:pt idx="11">
                  <c:v>1822</c:v>
                </c:pt>
                <c:pt idx="12">
                  <c:v>29061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87-4EB4-B082-8F3CFB631ADC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87-4EB4-B082-8F3CFB631A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87-4EB4-B082-8F3CFB631ADC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87-4EB4-B082-8F3CFB631A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87-4EB4-B082-8F3CFB631A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12">
                  <c:v>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87-4EB4-B082-8F3CFB63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87-4EB4-B082-8F3CFB631A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87-4EB4-B082-8F3CFB631A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87-4EB4-B082-8F3CFB631A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87-4EB4-B082-8F3CFB631A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87-4EB4-B082-8F3CFB631A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87-4EB4-B082-8F3CFB631A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87-4EB4-B082-8F3CFB631A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87-4EB4-B082-8F3CFB631A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87-4EB4-B082-8F3CFB631A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87-4EB4-B082-8F3CFB631A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87-4EB4-B082-8F3CFB631A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87-4EB4-B082-8F3CFB631A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87-4EB4-B082-8F3CFB631AD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-0.37416616130988478</c:v>
                </c:pt>
                <c:pt idx="1">
                  <c:v>0.17190226876090753</c:v>
                </c:pt>
                <c:pt idx="2">
                  <c:v>0.31239484015703867</c:v>
                </c:pt>
                <c:pt idx="3">
                  <c:v>-0.65286144578313254</c:v>
                </c:pt>
                <c:pt idx="4">
                  <c:v>-0.10760517799352753</c:v>
                </c:pt>
                <c:pt idx="5">
                  <c:v>-0.21863389539868539</c:v>
                </c:pt>
                <c:pt idx="6">
                  <c:v>-4.3943269007207575E-2</c:v>
                </c:pt>
                <c:pt idx="12">
                  <c:v>-0.19560369544440903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87-4EB4-B082-8F3CFB631ADC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-0.36609336609336607</c:v>
                </c:pt>
                <c:pt idx="1">
                  <c:v>-0.13688946015424164</c:v>
                </c:pt>
                <c:pt idx="2">
                  <c:v>-0.4157303370786517</c:v>
                </c:pt>
                <c:pt idx="3">
                  <c:v>-0.72184231697506029</c:v>
                </c:pt>
                <c:pt idx="4">
                  <c:v>-0.33773641549084354</c:v>
                </c:pt>
                <c:pt idx="5">
                  <c:v>0.15115789473684216</c:v>
                </c:pt>
                <c:pt idx="6">
                  <c:v>-0.3886410942610764</c:v>
                </c:pt>
                <c:pt idx="12">
                  <c:v>-0.38397104867238641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87-4EB4-B082-8F3CFB63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229046</c:v>
                </c:pt>
                <c:pt idx="1">
                  <c:v>211298</c:v>
                </c:pt>
                <c:pt idx="2">
                  <c:v>116590</c:v>
                </c:pt>
                <c:pt idx="3">
                  <c:v>77095</c:v>
                </c:pt>
                <c:pt idx="4">
                  <c:v>179597</c:v>
                </c:pt>
                <c:pt idx="5">
                  <c:v>174825</c:v>
                </c:pt>
                <c:pt idx="6">
                  <c:v>170572</c:v>
                </c:pt>
                <c:pt idx="7">
                  <c:v>169148</c:v>
                </c:pt>
                <c:pt idx="8">
                  <c:v>168456</c:v>
                </c:pt>
                <c:pt idx="9">
                  <c:v>166846</c:v>
                </c:pt>
                <c:pt idx="10">
                  <c:v>162205</c:v>
                </c:pt>
                <c:pt idx="11">
                  <c:v>162021</c:v>
                </c:pt>
                <c:pt idx="12">
                  <c:v>154116</c:v>
                </c:pt>
                <c:pt idx="13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1-497E-A172-9069C36F8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8.3995115902658846E-2</c:v>
                </c:pt>
                <c:pt idx="1">
                  <c:v>0.81231666523715584</c:v>
                </c:pt>
                <c:pt idx="2">
                  <c:v>0.51229003177897403</c:v>
                </c:pt>
                <c:pt idx="3">
                  <c:v>-0.57073336414305365</c:v>
                </c:pt>
                <c:pt idx="4">
                  <c:v>2.7295867295867193E-2</c:v>
                </c:pt>
                <c:pt idx="5">
                  <c:v>2.4933752315737578E-2</c:v>
                </c:pt>
                <c:pt idx="6">
                  <c:v>8.4186629460589746E-3</c:v>
                </c:pt>
                <c:pt idx="7">
                  <c:v>4.1078976112456367E-3</c:v>
                </c:pt>
                <c:pt idx="8">
                  <c:v>9.6496170120949909E-3</c:v>
                </c:pt>
                <c:pt idx="9">
                  <c:v>2.8611941678739816E-2</c:v>
                </c:pt>
                <c:pt idx="10">
                  <c:v>1.1356552545658261E-3</c:v>
                </c:pt>
                <c:pt idx="11">
                  <c:v>5.1292532897298182E-2</c:v>
                </c:pt>
                <c:pt idx="12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1-497E-A172-9069C36F8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180038</c:v>
                </c:pt>
                <c:pt idx="1">
                  <c:v>163913</c:v>
                </c:pt>
                <c:pt idx="2">
                  <c:v>87353</c:v>
                </c:pt>
                <c:pt idx="3">
                  <c:v>0</c:v>
                </c:pt>
                <c:pt idx="4">
                  <c:v>149743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4-4546-9B62-DFC8BA6A2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9.8375357659246099E-2</c:v>
                </c:pt>
                <c:pt idx="1">
                  <c:v>0.8764438542465629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4-4546-9B62-DFC8BA6A2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7-4536-B29A-727BC5FCF2D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47-4536-B29A-727BC5FCF2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47-4536-B29A-727BC5FCF2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47-4536-B29A-727BC5FCF2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47-4536-B29A-727BC5FCF2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47-4536-B29A-727BC5FCF2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47-4536-B29A-727BC5FCF2D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47-4536-B29A-727BC5FCF2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278594</c:v>
                </c:pt>
                <c:pt idx="1">
                  <c:v>32018</c:v>
                </c:pt>
                <c:pt idx="2">
                  <c:v>246576</c:v>
                </c:pt>
                <c:pt idx="3">
                  <c:v>105830</c:v>
                </c:pt>
                <c:pt idx="4">
                  <c:v>20785</c:v>
                </c:pt>
                <c:pt idx="5">
                  <c:v>25089</c:v>
                </c:pt>
                <c:pt idx="6">
                  <c:v>8878</c:v>
                </c:pt>
                <c:pt idx="7">
                  <c:v>5490</c:v>
                </c:pt>
                <c:pt idx="8">
                  <c:v>3691</c:v>
                </c:pt>
                <c:pt idx="9">
                  <c:v>2885</c:v>
                </c:pt>
                <c:pt idx="10">
                  <c:v>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47-4536-B29A-727BC5FCF2DB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47-4536-B29A-727BC5FCF2DB}"/>
                </c:ext>
              </c:extLst>
            </c:dLbl>
            <c:dLbl>
              <c:idx val="1"/>
              <c:layout>
                <c:manualLayout>
                  <c:x val="-2.517308725280787E-3"/>
                  <c:y val="-0.15263907396190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47-4536-B29A-727BC5FCF2DB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47-4536-B29A-727BC5FCF2DB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47-4536-B29A-727BC5FCF2DB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47-4536-B29A-727BC5FCF2DB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47-4536-B29A-727BC5FCF2DB}"/>
                </c:ext>
              </c:extLst>
            </c:dLbl>
            <c:dLbl>
              <c:idx val="6"/>
              <c:layout>
                <c:manualLayout>
                  <c:x val="-6.2897073420680304E-3"/>
                  <c:y val="0.20553074455436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47-4536-B29A-727BC5FCF2DB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47-4536-B29A-727BC5FCF2DB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47-4536-B29A-727BC5FCF2DB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47-4536-B29A-727BC5FCF2DB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47-4536-B29A-727BC5FCF2D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8.3530066078866927E-2</c:v>
                </c:pt>
                <c:pt idx="1">
                  <c:v>0.10175148824885594</c:v>
                </c:pt>
                <c:pt idx="2">
                  <c:v>8.1208124320342412E-2</c:v>
                </c:pt>
                <c:pt idx="3">
                  <c:v>9.5979785008595497E-2</c:v>
                </c:pt>
                <c:pt idx="4">
                  <c:v>0.25308976909628011</c:v>
                </c:pt>
                <c:pt idx="5">
                  <c:v>-6.8708240534521181E-2</c:v>
                </c:pt>
                <c:pt idx="6">
                  <c:v>-0.10908178625188159</c:v>
                </c:pt>
                <c:pt idx="7">
                  <c:v>0.20157583716349303</c:v>
                </c:pt>
                <c:pt idx="8">
                  <c:v>0.11040914560770165</c:v>
                </c:pt>
                <c:pt idx="9">
                  <c:v>0.38768638768638763</c:v>
                </c:pt>
                <c:pt idx="10">
                  <c:v>8.6697045421137764E-2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247-4536-B29A-727BC5FCF2D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F247-4536-B29A-727BC5FCF2D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F247-4536-B29A-727BC5FCF2D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247-4536-B29A-727BC5FCF2D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247-4536-B29A-727BC5FCF2D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247-4536-B29A-727BC5FCF2D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F247-4536-B29A-727BC5FCF2D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F247-4536-B29A-727BC5FCF2D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47-4536-B29A-727BC5FCF2D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47-4536-B29A-727BC5FCF2D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47-4536-B29A-727BC5FCF2D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47-4536-B29A-727BC5FCF2D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47-4536-B29A-727BC5FCF2D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47-4536-B29A-727BC5FCF2D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47-4536-B29A-727BC5FCF2D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47-4536-B29A-727BC5FCF2D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47-4536-B29A-727BC5FCF2D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47-4536-B29A-727BC5FCF2D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47-4536-B29A-727BC5FCF2D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0.1149270982146062</c:v>
                </c:pt>
                <c:pt idx="2">
                  <c:v>0.88507290178539377</c:v>
                </c:pt>
                <c:pt idx="3">
                  <c:v>0.37987178474769734</c:v>
                </c:pt>
                <c:pt idx="4">
                  <c:v>7.460677545101474E-2</c:v>
                </c:pt>
                <c:pt idx="5">
                  <c:v>9.0055780095766605E-2</c:v>
                </c:pt>
                <c:pt idx="6">
                  <c:v>3.186716153255275E-2</c:v>
                </c:pt>
                <c:pt idx="7">
                  <c:v>1.9706095608663505E-2</c:v>
                </c:pt>
                <c:pt idx="8">
                  <c:v>1.3248670107755371E-2</c:v>
                </c:pt>
                <c:pt idx="9">
                  <c:v>1.0355571189616431E-2</c:v>
                </c:pt>
                <c:pt idx="10">
                  <c:v>0.26536106305232704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247-4536-B29A-727BC5FCF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7C-46D8-9343-F2CEE07F0A2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7C-46D8-9343-F2CEE07F0A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7C-46D8-9343-F2CEE07F0A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7C-46D8-9343-F2CEE07F0A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7C-46D8-9343-F2CEE07F0A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7C-46D8-9343-F2CEE07F0A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7C-46D8-9343-F2CEE07F0A2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7C-46D8-9343-F2CEE07F0A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29387</c:v>
                </c:pt>
                <c:pt idx="1">
                  <c:v>4326</c:v>
                </c:pt>
                <c:pt idx="2">
                  <c:v>25061</c:v>
                </c:pt>
                <c:pt idx="3">
                  <c:v>12176</c:v>
                </c:pt>
                <c:pt idx="4">
                  <c:v>1475</c:v>
                </c:pt>
                <c:pt idx="5">
                  <c:v>2222</c:v>
                </c:pt>
                <c:pt idx="6">
                  <c:v>653</c:v>
                </c:pt>
                <c:pt idx="7">
                  <c:v>753</c:v>
                </c:pt>
                <c:pt idx="8">
                  <c:v>19</c:v>
                </c:pt>
                <c:pt idx="9">
                  <c:v>25</c:v>
                </c:pt>
                <c:pt idx="10">
                  <c:v>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7C-46D8-9343-F2CEE07F0A2F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7C-46D8-9343-F2CEE07F0A2F}"/>
                </c:ext>
              </c:extLst>
            </c:dLbl>
            <c:dLbl>
              <c:idx val="1"/>
              <c:layout>
                <c:manualLayout>
                  <c:x val="-7.8209794181455239E-3"/>
                  <c:y val="0.26098467014931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7C-46D8-9343-F2CEE07F0A2F}"/>
                </c:ext>
              </c:extLst>
            </c:dLbl>
            <c:dLbl>
              <c:idx val="2"/>
              <c:layout>
                <c:manualLayout>
                  <c:x val="-3.7759152420983179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C-46D8-9343-F2CEE07F0A2F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7C-46D8-9343-F2CEE07F0A2F}"/>
                </c:ext>
              </c:extLst>
            </c:dLbl>
            <c:dLbl>
              <c:idx val="4"/>
              <c:layout>
                <c:manualLayout>
                  <c:x val="-6.4950711709962751E-3"/>
                  <c:y val="0.232879160781594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7C-46D8-9343-F2CEE07F0A2F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7C-46D8-9343-F2CEE07F0A2F}"/>
                </c:ext>
              </c:extLst>
            </c:dLbl>
            <c:dLbl>
              <c:idx val="6"/>
              <c:layout>
                <c:manualLayout>
                  <c:x val="-3.8432546766976323E-3"/>
                  <c:y val="0.180572165321440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7C-46D8-9343-F2CEE07F0A2F}"/>
                </c:ext>
              </c:extLst>
            </c:dLbl>
            <c:dLbl>
              <c:idx val="7"/>
              <c:layout>
                <c:manualLayout>
                  <c:x val="-5.2363979562220593E-3"/>
                  <c:y val="0.156623655125816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7C-46D8-9343-F2CEE07F0A2F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7C-46D8-9343-F2CEE07F0A2F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7C-46D8-9343-F2CEE07F0A2F}"/>
                </c:ext>
              </c:extLst>
            </c:dLbl>
            <c:dLbl>
              <c:idx val="10"/>
              <c:layout>
                <c:manualLayout>
                  <c:x val="-3.977724741447892E-3"/>
                  <c:y val="-0.20823769209299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7C-46D8-9343-F2CEE07F0A2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3.3988951831392278E-2</c:v>
                </c:pt>
                <c:pt idx="1">
                  <c:v>-0.11533742331288344</c:v>
                </c:pt>
                <c:pt idx="2">
                  <c:v>6.5020611108750126E-2</c:v>
                </c:pt>
                <c:pt idx="3">
                  <c:v>9.7827066991254208E-2</c:v>
                </c:pt>
                <c:pt idx="4">
                  <c:v>-0.17274256870443072</c:v>
                </c:pt>
                <c:pt idx="5">
                  <c:v>1.2762078395624377E-2</c:v>
                </c:pt>
                <c:pt idx="6">
                  <c:v>-0.33973710819009095</c:v>
                </c:pt>
                <c:pt idx="7">
                  <c:v>-2.207792207792203E-2</c:v>
                </c:pt>
                <c:pt idx="8">
                  <c:v>1.7142857142857144</c:v>
                </c:pt>
                <c:pt idx="9">
                  <c:v>0.19047619047619047</c:v>
                </c:pt>
                <c:pt idx="10">
                  <c:v>0.15907729179149199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7C-46D8-9343-F2CEE07F0A2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A7C-46D8-9343-F2CEE07F0A2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A7C-46D8-9343-F2CEE07F0A2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A7C-46D8-9343-F2CEE07F0A2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A7C-46D8-9343-F2CEE07F0A2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A7C-46D8-9343-F2CEE07F0A2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A7C-46D8-9343-F2CEE07F0A2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A7C-46D8-9343-F2CEE07F0A2F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7C-46D8-9343-F2CEE07F0A2F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7C-46D8-9343-F2CEE07F0A2F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7C-46D8-9343-F2CEE07F0A2F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7C-46D8-9343-F2CEE07F0A2F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7C-46D8-9343-F2CEE07F0A2F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7C-46D8-9343-F2CEE07F0A2F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7C-46D8-9343-F2CEE07F0A2F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7C-46D8-9343-F2CEE07F0A2F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7C-46D8-9343-F2CEE07F0A2F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7C-46D8-9343-F2CEE07F0A2F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7C-46D8-9343-F2CEE07F0A2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0.14720794909313642</c:v>
                </c:pt>
                <c:pt idx="2">
                  <c:v>0.85279205090686361</c:v>
                </c:pt>
                <c:pt idx="3">
                  <c:v>0.41433286827508764</c:v>
                </c:pt>
                <c:pt idx="4">
                  <c:v>5.0192261884506754E-2</c:v>
                </c:pt>
                <c:pt idx="5">
                  <c:v>7.5611665021948479E-2</c:v>
                </c:pt>
                <c:pt idx="6">
                  <c:v>2.2220709837683331E-2</c:v>
                </c:pt>
                <c:pt idx="7">
                  <c:v>2.5623575050192263E-2</c:v>
                </c:pt>
                <c:pt idx="8">
                  <c:v>6.465443903766972E-4</c:v>
                </c:pt>
                <c:pt idx="9">
                  <c:v>8.5071630312723312E-4</c:v>
                </c:pt>
                <c:pt idx="10">
                  <c:v>0.26331371014394117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A7C-46D8-9343-F2CEE07F0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C6-461C-B5EA-8E8E52B39BE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C6-461C-B5EA-8E8E52B39B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CC6-461C-B5EA-8E8E52B39B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CC6-461C-B5EA-8E8E52B39B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CC6-461C-B5EA-8E8E52B39B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CC6-461C-B5EA-8E8E52B39B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CC6-461C-B5EA-8E8E52B39B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CC6-461C-B5EA-8E8E52B39B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167315</c:v>
                </c:pt>
                <c:pt idx="1">
                  <c:v>15150</c:v>
                </c:pt>
                <c:pt idx="2">
                  <c:v>152165</c:v>
                </c:pt>
                <c:pt idx="3">
                  <c:v>67114</c:v>
                </c:pt>
                <c:pt idx="4">
                  <c:v>12889</c:v>
                </c:pt>
                <c:pt idx="5">
                  <c:v>15236</c:v>
                </c:pt>
                <c:pt idx="6">
                  <c:v>3776</c:v>
                </c:pt>
                <c:pt idx="7">
                  <c:v>3589</c:v>
                </c:pt>
                <c:pt idx="8">
                  <c:v>2001</c:v>
                </c:pt>
                <c:pt idx="9">
                  <c:v>1484</c:v>
                </c:pt>
                <c:pt idx="10">
                  <c:v>46076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C6-461C-B5EA-8E8E52B39BE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C6-461C-B5EA-8E8E52B39BE7}"/>
                </c:ext>
              </c:extLst>
            </c:dLbl>
            <c:dLbl>
              <c:idx val="1"/>
              <c:layout>
                <c:manualLayout>
                  <c:x val="-5.1691629238469535E-3"/>
                  <c:y val="0.248724736475609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C6-461C-B5EA-8E8E52B39BE7}"/>
                </c:ext>
              </c:extLst>
            </c:dLbl>
            <c:dLbl>
              <c:idx val="2"/>
              <c:layout>
                <c:manualLayout>
                  <c:x val="-3.7759152420983179E-3"/>
                  <c:y val="-0.518090125952301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C6-461C-B5EA-8E8E52B39BE7}"/>
                </c:ext>
              </c:extLst>
            </c:dLbl>
            <c:dLbl>
              <c:idx val="3"/>
              <c:layout>
                <c:manualLayout>
                  <c:x val="-3.7759152420983179E-3"/>
                  <c:y val="-0.29339340101284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C6-461C-B5EA-8E8E52B39BE7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C6-461C-B5EA-8E8E52B39BE7}"/>
                </c:ext>
              </c:extLst>
            </c:dLbl>
            <c:dLbl>
              <c:idx val="5"/>
              <c:layout>
                <c:manualLayout>
                  <c:x val="-3.977724741447892E-3"/>
                  <c:y val="-0.144343799130371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C6-461C-B5EA-8E8E52B39BE7}"/>
                </c:ext>
              </c:extLst>
            </c:dLbl>
            <c:dLbl>
              <c:idx val="6"/>
              <c:layout>
                <c:manualLayout>
                  <c:x val="-7.8209794181455239E-3"/>
                  <c:y val="0.216375960523731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C6-461C-B5EA-8E8E52B39BE7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C6-461C-B5EA-8E8E52B39BE7}"/>
                </c:ext>
              </c:extLst>
            </c:dLbl>
            <c:dLbl>
              <c:idx val="8"/>
              <c:layout>
                <c:manualLayout>
                  <c:x val="-7.7536399835462094E-3"/>
                  <c:y val="0.20029470000460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C6-461C-B5EA-8E8E52B39BE7}"/>
                </c:ext>
              </c:extLst>
            </c:dLbl>
            <c:dLbl>
              <c:idx val="9"/>
              <c:layout>
                <c:manualLayout>
                  <c:x val="-3.7086802097230907E-3"/>
                  <c:y val="0.185796136385207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C6-461C-B5EA-8E8E52B39BE7}"/>
                </c:ext>
              </c:extLst>
            </c:dLbl>
            <c:dLbl>
              <c:idx val="10"/>
              <c:layout>
                <c:manualLayout>
                  <c:x val="-5.3036329885973836E-3"/>
                  <c:y val="-0.222559210173916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C6-461C-B5EA-8E8E52B39BE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6.1394215824964959E-2</c:v>
                </c:pt>
                <c:pt idx="1">
                  <c:v>-0.19560369544440903</c:v>
                </c:pt>
                <c:pt idx="2">
                  <c:v>9.6265930851638704E-2</c:v>
                </c:pt>
                <c:pt idx="3">
                  <c:v>0.16813450760608495</c:v>
                </c:pt>
                <c:pt idx="4">
                  <c:v>0.10313248887367332</c:v>
                </c:pt>
                <c:pt idx="5">
                  <c:v>2.3237071860308989E-2</c:v>
                </c:pt>
                <c:pt idx="6">
                  <c:v>-0.23717171717171714</c:v>
                </c:pt>
                <c:pt idx="7">
                  <c:v>0.17402682368334976</c:v>
                </c:pt>
                <c:pt idx="8">
                  <c:v>-0.10868596881959913</c:v>
                </c:pt>
                <c:pt idx="9">
                  <c:v>-7.1339173967459368E-2</c:v>
                </c:pt>
                <c:pt idx="10">
                  <c:v>7.3407105416424034E-2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C6-461C-B5EA-8E8E52B39BE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CC6-461C-B5EA-8E8E52B39B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CC6-461C-B5EA-8E8E52B39B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CC6-461C-B5EA-8E8E52B39B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CC6-461C-B5EA-8E8E52B39B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CC6-461C-B5EA-8E8E52B39B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CC6-461C-B5EA-8E8E52B39B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CC6-461C-B5EA-8E8E52B39BE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C6-461C-B5EA-8E8E52B39BE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C6-461C-B5EA-8E8E52B39BE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C6-461C-B5EA-8E8E52B39BE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C6-461C-B5EA-8E8E52B39BE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C6-461C-B5EA-8E8E52B39BE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C6-461C-B5EA-8E8E52B39BE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C6-461C-B5EA-8E8E52B39BE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C6-461C-B5EA-8E8E52B39BE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CC6-461C-B5EA-8E8E52B39BE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C6-461C-B5EA-8E8E52B39BE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C6-461C-B5EA-8E8E52B39BE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9.0547769177897974E-2</c:v>
                </c:pt>
                <c:pt idx="2">
                  <c:v>0.90945223082210203</c:v>
                </c:pt>
                <c:pt idx="3">
                  <c:v>0.40112362908286764</c:v>
                </c:pt>
                <c:pt idx="4">
                  <c:v>7.703433643128231E-2</c:v>
                </c:pt>
                <c:pt idx="5">
                  <c:v>9.1061769715805513E-2</c:v>
                </c:pt>
                <c:pt idx="6">
                  <c:v>2.2568209664405463E-2</c:v>
                </c:pt>
                <c:pt idx="7">
                  <c:v>2.1450557331978603E-2</c:v>
                </c:pt>
                <c:pt idx="8">
                  <c:v>1.1959477632011476E-2</c:v>
                </c:pt>
                <c:pt idx="9">
                  <c:v>8.8694976541254522E-3</c:v>
                </c:pt>
                <c:pt idx="10">
                  <c:v>0.27538475330962553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CC6-461C-B5EA-8E8E52B39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2-4FA1-8376-4828D31D94D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72-4FA1-8376-4828D31D94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72-4FA1-8376-4828D31D94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72-4FA1-8376-4828D31D94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72-4FA1-8376-4828D31D94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72-4FA1-8376-4828D31D94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72-4FA1-8376-4828D31D94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B72-4FA1-8376-4828D31D94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138513</c:v>
                </c:pt>
                <c:pt idx="1">
                  <c:v>11011</c:v>
                </c:pt>
                <c:pt idx="2">
                  <c:v>127502</c:v>
                </c:pt>
                <c:pt idx="3">
                  <c:v>56589</c:v>
                </c:pt>
                <c:pt idx="4">
                  <c:v>11260</c:v>
                </c:pt>
                <c:pt idx="5">
                  <c:v>12979</c:v>
                </c:pt>
                <c:pt idx="6">
                  <c:v>3054</c:v>
                </c:pt>
                <c:pt idx="7">
                  <c:v>3118</c:v>
                </c:pt>
                <c:pt idx="8">
                  <c:v>1813</c:v>
                </c:pt>
                <c:pt idx="9">
                  <c:v>1162</c:v>
                </c:pt>
                <c:pt idx="10">
                  <c:v>37527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72-4FA1-8376-4828D31D94D1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72-4FA1-8376-4828D31D94D1}"/>
                </c:ext>
              </c:extLst>
            </c:dLbl>
            <c:dLbl>
              <c:idx val="1"/>
              <c:layout>
                <c:manualLayout>
                  <c:x val="-2.517346429548335E-3"/>
                  <c:y val="0.245402783298704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72-4FA1-8376-4828D31D94D1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72-4FA1-8376-4828D31D94D1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72-4FA1-8376-4828D31D94D1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72-4FA1-8376-4828D31D94D1}"/>
                </c:ext>
              </c:extLst>
            </c:dLbl>
            <c:dLbl>
              <c:idx val="5"/>
              <c:layout>
                <c:manualLayout>
                  <c:x val="-5.3036329885971893E-3"/>
                  <c:y val="-0.137183040089913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72-4FA1-8376-4828D31D94D1}"/>
                </c:ext>
              </c:extLst>
            </c:dLbl>
            <c:dLbl>
              <c:idx val="6"/>
              <c:layout>
                <c:manualLayout>
                  <c:x val="-5.1691629238469292E-3"/>
                  <c:y val="0.20444136212296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72-4FA1-8376-4828D31D94D1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72-4FA1-8376-4828D31D94D1}"/>
                </c:ext>
              </c:extLst>
            </c:dLbl>
            <c:dLbl>
              <c:idx val="8"/>
              <c:layout>
                <c:manualLayout>
                  <c:x val="-7.7536399835462094E-3"/>
                  <c:y val="0.19074702128399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72-4FA1-8376-4828D31D94D1}"/>
                </c:ext>
              </c:extLst>
            </c:dLbl>
            <c:dLbl>
              <c:idx val="9"/>
              <c:layout>
                <c:manualLayout>
                  <c:x val="-2.3827719625738905E-3"/>
                  <c:y val="0.207278413506582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72-4FA1-8376-4828D31D94D1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72-4FA1-8376-4828D31D94D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6.180912226906865E-2</c:v>
                </c:pt>
                <c:pt idx="1">
                  <c:v>-0.2024482109227872</c:v>
                </c:pt>
                <c:pt idx="2">
                  <c:v>9.3086656836185222E-2</c:v>
                </c:pt>
                <c:pt idx="3">
                  <c:v>0.15923058013765989</c:v>
                </c:pt>
                <c:pt idx="4">
                  <c:v>9.8322278579789257E-2</c:v>
                </c:pt>
                <c:pt idx="5">
                  <c:v>3.3113109925973161E-2</c:v>
                </c:pt>
                <c:pt idx="6">
                  <c:v>-0.25566658542529852</c:v>
                </c:pt>
                <c:pt idx="7">
                  <c:v>0.17615993964541676</c:v>
                </c:pt>
                <c:pt idx="8">
                  <c:v>-7.0732957457714019E-2</c:v>
                </c:pt>
                <c:pt idx="9">
                  <c:v>-0.10957854406130263</c:v>
                </c:pt>
                <c:pt idx="10">
                  <c:v>7.2108105019569768E-2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72-4FA1-8376-4828D31D94D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B72-4FA1-8376-4828D31D94D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B72-4FA1-8376-4828D31D94D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B72-4FA1-8376-4828D31D94D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B72-4FA1-8376-4828D31D94D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B72-4FA1-8376-4828D31D94D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B72-4FA1-8376-4828D31D94D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B72-4FA1-8376-4828D31D94D1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72-4FA1-8376-4828D31D94D1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72-4FA1-8376-4828D31D94D1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72-4FA1-8376-4828D31D94D1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72-4FA1-8376-4828D31D94D1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72-4FA1-8376-4828D31D94D1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72-4FA1-8376-4828D31D94D1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72-4FA1-8376-4828D31D94D1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72-4FA1-8376-4828D31D94D1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72-4FA1-8376-4828D31D94D1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72-4FA1-8376-4828D31D94D1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72-4FA1-8376-4828D31D94D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7.9494343491224653E-2</c:v>
                </c:pt>
                <c:pt idx="2">
                  <c:v>0.92050565650877536</c:v>
                </c:pt>
                <c:pt idx="3">
                  <c:v>0.40854649022113448</c:v>
                </c:pt>
                <c:pt idx="4">
                  <c:v>8.1292008692324905E-2</c:v>
                </c:pt>
                <c:pt idx="5">
                  <c:v>9.3702396164980911E-2</c:v>
                </c:pt>
                <c:pt idx="6">
                  <c:v>2.2048471984579064E-2</c:v>
                </c:pt>
                <c:pt idx="7">
                  <c:v>2.2510522478034551E-2</c:v>
                </c:pt>
                <c:pt idx="8">
                  <c:v>1.3089024134918744E-2</c:v>
                </c:pt>
                <c:pt idx="9">
                  <c:v>8.3891042718012027E-3</c:v>
                </c:pt>
                <c:pt idx="10">
                  <c:v>0.27092763856100149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B72-4FA1-8376-4828D31D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C-446E-902D-3F27854684E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CC-446E-902D-3F27854684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CC-446E-902D-3F27854684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CC-446E-902D-3F27854684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CC-446E-902D-3F27854684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CC-446E-902D-3F27854684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CC-446E-902D-3F27854684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CC-446E-902D-3F27854684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28802</c:v>
                </c:pt>
                <c:pt idx="1">
                  <c:v>4139</c:v>
                </c:pt>
                <c:pt idx="2">
                  <c:v>24663</c:v>
                </c:pt>
                <c:pt idx="3">
                  <c:v>10525</c:v>
                </c:pt>
                <c:pt idx="4">
                  <c:v>1629</c:v>
                </c:pt>
                <c:pt idx="5">
                  <c:v>2257</c:v>
                </c:pt>
                <c:pt idx="6">
                  <c:v>722</c:v>
                </c:pt>
                <c:pt idx="7">
                  <c:v>471</c:v>
                </c:pt>
                <c:pt idx="8">
                  <c:v>188</c:v>
                </c:pt>
                <c:pt idx="9">
                  <c:v>322</c:v>
                </c:pt>
                <c:pt idx="10">
                  <c:v>8549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CC-446E-902D-3F27854684E7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CC-446E-902D-3F27854684E7}"/>
                </c:ext>
              </c:extLst>
            </c:dLbl>
            <c:dLbl>
              <c:idx val="1"/>
              <c:layout>
                <c:manualLayout>
                  <c:x val="-6.4950711709962266E-3"/>
                  <c:y val="0.27168521228079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CC-446E-902D-3F27854684E7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CC-446E-902D-3F27854684E7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CC-446E-902D-3F27854684E7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CC-446E-902D-3F27854684E7}"/>
                </c:ext>
              </c:extLst>
            </c:dLbl>
            <c:dLbl>
              <c:idx val="5"/>
              <c:layout>
                <c:manualLayout>
                  <c:x val="-6.6295412357464866E-3"/>
                  <c:y val="0.232789698280196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CC-446E-902D-3F27854684E7}"/>
                </c:ext>
              </c:extLst>
            </c:dLbl>
            <c:dLbl>
              <c:idx val="6"/>
              <c:layout>
                <c:manualLayout>
                  <c:x val="-6.4950711709962266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CC-446E-902D-3F27854684E7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CC-446E-902D-3F27854684E7}"/>
                </c:ext>
              </c:extLst>
            </c:dLbl>
            <c:dLbl>
              <c:idx val="8"/>
              <c:layout>
                <c:manualLayout>
                  <c:x val="-1.1731364724994101E-2"/>
                  <c:y val="0.19074702128399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CC-446E-902D-3F27854684E7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CC-446E-902D-3F27854684E7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CC-446E-902D-3F27854684E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5.9403391326737109E-2</c:v>
                </c:pt>
                <c:pt idx="1">
                  <c:v>-0.17680986475735883</c:v>
                </c:pt>
                <c:pt idx="2">
                  <c:v>0.11300148923687892</c:v>
                </c:pt>
                <c:pt idx="3">
                  <c:v>0.21845334568187091</c:v>
                </c:pt>
                <c:pt idx="4">
                  <c:v>0.13756983240223453</c:v>
                </c:pt>
                <c:pt idx="5">
                  <c:v>-3.0081650193382048E-2</c:v>
                </c:pt>
                <c:pt idx="6">
                  <c:v>-0.14757969303423846</c:v>
                </c:pt>
                <c:pt idx="7">
                  <c:v>0.16009852216748777</c:v>
                </c:pt>
                <c:pt idx="8">
                  <c:v>-0.36054421768707479</c:v>
                </c:pt>
                <c:pt idx="9">
                  <c:v>9.8976109215016983E-2</c:v>
                </c:pt>
                <c:pt idx="10">
                  <c:v>7.9146680131279901E-2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CC-446E-902D-3F27854684E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7CC-446E-902D-3F27854684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7CC-446E-902D-3F27854684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7CC-446E-902D-3F27854684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7CC-446E-902D-3F27854684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7CC-446E-902D-3F27854684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7CC-446E-902D-3F27854684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7CC-446E-902D-3F27854684E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CC-446E-902D-3F27854684E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CC-446E-902D-3F27854684E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CC-446E-902D-3F27854684E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CC-446E-902D-3F27854684E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CC-446E-902D-3F27854684E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CC-446E-902D-3F27854684E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CC-446E-902D-3F27854684E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CC-446E-902D-3F27854684E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CC-446E-902D-3F27854684E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CC-446E-902D-3F27854684E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CC-446E-902D-3F27854684E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0.14370529824317757</c:v>
                </c:pt>
                <c:pt idx="2">
                  <c:v>0.85629470175682243</c:v>
                </c:pt>
                <c:pt idx="3">
                  <c:v>0.36542601208249426</c:v>
                </c:pt>
                <c:pt idx="4">
                  <c:v>5.6558572321366574E-2</c:v>
                </c:pt>
                <c:pt idx="5">
                  <c:v>7.8362613707381429E-2</c:v>
                </c:pt>
                <c:pt idx="6">
                  <c:v>2.5067703631692244E-2</c:v>
                </c:pt>
                <c:pt idx="7">
                  <c:v>1.6353031039511145E-2</c:v>
                </c:pt>
                <c:pt idx="8">
                  <c:v>6.5273244913547669E-3</c:v>
                </c:pt>
                <c:pt idx="9">
                  <c:v>1.117977918200125E-2</c:v>
                </c:pt>
                <c:pt idx="10">
                  <c:v>0.29681966530102077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7CC-446E-902D-3F2785468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DF-4090-8190-7C293956F52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DF-4090-8190-7C293956F52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DF-4090-8190-7C293956F52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DF-4090-8190-7C293956F52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DF-4090-8190-7C293956F52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DF-4090-8190-7C293956F52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DF-4090-8190-7C293956F52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DF-4090-8190-7C293956F5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29387</c:v>
                </c:pt>
                <c:pt idx="1">
                  <c:v>4326</c:v>
                </c:pt>
                <c:pt idx="2">
                  <c:v>25061</c:v>
                </c:pt>
                <c:pt idx="3">
                  <c:v>12176</c:v>
                </c:pt>
                <c:pt idx="4">
                  <c:v>1475</c:v>
                </c:pt>
                <c:pt idx="5">
                  <c:v>2222</c:v>
                </c:pt>
                <c:pt idx="6">
                  <c:v>653</c:v>
                </c:pt>
                <c:pt idx="7">
                  <c:v>753</c:v>
                </c:pt>
                <c:pt idx="8">
                  <c:v>19</c:v>
                </c:pt>
                <c:pt idx="9">
                  <c:v>25</c:v>
                </c:pt>
                <c:pt idx="10">
                  <c:v>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F-4090-8190-7C293956F52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F-4090-8190-7C293956F52A}"/>
                </c:ext>
              </c:extLst>
            </c:dLbl>
            <c:dLbl>
              <c:idx val="1"/>
              <c:layout>
                <c:manualLayout>
                  <c:x val="-9.1468876652948464E-3"/>
                  <c:y val="0.251436991428703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F-4090-8190-7C293956F52A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F-4090-8190-7C293956F52A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F-4090-8190-7C293956F52A}"/>
                </c:ext>
              </c:extLst>
            </c:dLbl>
            <c:dLbl>
              <c:idx val="4"/>
              <c:layout>
                <c:manualLayout>
                  <c:x val="-3.8432546766976809E-3"/>
                  <c:y val="0.220019302098515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F-4090-8190-7C293956F52A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F-4090-8190-7C293956F52A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DF-4090-8190-7C293956F52A}"/>
                </c:ext>
              </c:extLst>
            </c:dLbl>
            <c:dLbl>
              <c:idx val="7"/>
              <c:layout>
                <c:manualLayout>
                  <c:x val="-3.9104897090727619E-3"/>
                  <c:y val="0.1733320928868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DF-4090-8190-7C293956F52A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DF-4090-8190-7C293956F52A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F-4090-8190-7C293956F52A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F-4090-8190-7C293956F52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3.3988951831392278E-2</c:v>
                </c:pt>
                <c:pt idx="1">
                  <c:v>-0.11533742331288344</c:v>
                </c:pt>
                <c:pt idx="2">
                  <c:v>6.5020611108750126E-2</c:v>
                </c:pt>
                <c:pt idx="3">
                  <c:v>9.7827066991254208E-2</c:v>
                </c:pt>
                <c:pt idx="4">
                  <c:v>-0.17274256870443072</c:v>
                </c:pt>
                <c:pt idx="5">
                  <c:v>1.2762078395624377E-2</c:v>
                </c:pt>
                <c:pt idx="6">
                  <c:v>-0.33973710819009095</c:v>
                </c:pt>
                <c:pt idx="7">
                  <c:v>-2.207792207792203E-2</c:v>
                </c:pt>
                <c:pt idx="8">
                  <c:v>1.7142857142857144</c:v>
                </c:pt>
                <c:pt idx="9">
                  <c:v>0.19047619047619047</c:v>
                </c:pt>
                <c:pt idx="10">
                  <c:v>0.15907729179149199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DF-4090-8190-7C293956F52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7DF-4090-8190-7C293956F52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7DF-4090-8190-7C293956F52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7DF-4090-8190-7C293956F52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7DF-4090-8190-7C293956F52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7DF-4090-8190-7C293956F52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7DF-4090-8190-7C293956F52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7DF-4090-8190-7C293956F52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F-4090-8190-7C293956F52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DF-4090-8190-7C293956F52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DF-4090-8190-7C293956F52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F-4090-8190-7C293956F52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DF-4090-8190-7C293956F52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DF-4090-8190-7C293956F52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F-4090-8190-7C293956F52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F-4090-8190-7C293956F52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DF-4090-8190-7C293956F52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DF-4090-8190-7C293956F52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DF-4090-8190-7C293956F52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0.14720794909313642</c:v>
                </c:pt>
                <c:pt idx="2">
                  <c:v>0.85279205090686361</c:v>
                </c:pt>
                <c:pt idx="3">
                  <c:v>0.41433286827508764</c:v>
                </c:pt>
                <c:pt idx="4">
                  <c:v>5.0192261884506754E-2</c:v>
                </c:pt>
                <c:pt idx="5">
                  <c:v>7.5611665021948479E-2</c:v>
                </c:pt>
                <c:pt idx="6">
                  <c:v>2.2220709837683331E-2</c:v>
                </c:pt>
                <c:pt idx="7">
                  <c:v>2.5623575050192263E-2</c:v>
                </c:pt>
                <c:pt idx="8">
                  <c:v>6.465443903766972E-4</c:v>
                </c:pt>
                <c:pt idx="9">
                  <c:v>8.5071630312723312E-4</c:v>
                </c:pt>
                <c:pt idx="10">
                  <c:v>0.26331371014394117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7DF-4090-8190-7C293956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97-42D0-BFCE-E536B9330EF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97-42D0-BFCE-E536B9330E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97-42D0-BFCE-E536B9330E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97-42D0-BFCE-E536B9330E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97-42D0-BFCE-E536B9330E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97-42D0-BFCE-E536B9330E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97-42D0-BFCE-E536B9330E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97-42D0-BFCE-E536B9330E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200403</c:v>
                </c:pt>
                <c:pt idx="1">
                  <c:v>16536</c:v>
                </c:pt>
                <c:pt idx="2">
                  <c:v>10591</c:v>
                </c:pt>
                <c:pt idx="3">
                  <c:v>5945</c:v>
                </c:pt>
                <c:pt idx="4">
                  <c:v>183867</c:v>
                </c:pt>
                <c:pt idx="5">
                  <c:v>80755</c:v>
                </c:pt>
                <c:pt idx="6">
                  <c:v>16174</c:v>
                </c:pt>
                <c:pt idx="7">
                  <c:v>18300</c:v>
                </c:pt>
                <c:pt idx="8">
                  <c:v>4902</c:v>
                </c:pt>
                <c:pt idx="9">
                  <c:v>4428</c:v>
                </c:pt>
                <c:pt idx="10">
                  <c:v>2536</c:v>
                </c:pt>
                <c:pt idx="11">
                  <c:v>1877</c:v>
                </c:pt>
                <c:pt idx="12">
                  <c:v>54895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97-42D0-BFCE-E536B9330EF5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97-42D0-BFCE-E536B9330EF5}"/>
                </c:ext>
              </c:extLst>
            </c:dLbl>
            <c:dLbl>
              <c:idx val="1"/>
              <c:layout>
                <c:manualLayout>
                  <c:x val="-6.4950711709962266E-3"/>
                  <c:y val="0.234728553667633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97-42D0-BFCE-E536B9330EF5}"/>
                </c:ext>
              </c:extLst>
            </c:dLbl>
            <c:dLbl>
              <c:idx val="2"/>
              <c:layout>
                <c:manualLayout>
                  <c:x val="-6.6295412357464866E-3"/>
                  <c:y val="0.217209690893901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97-42D0-BFCE-E536B9330EF5}"/>
                </c:ext>
              </c:extLst>
            </c:dLbl>
            <c:dLbl>
              <c:idx val="3"/>
              <c:layout>
                <c:manualLayout>
                  <c:x val="-5.3036329885971893E-3"/>
                  <c:y val="0.2005012531328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97-42D0-BFCE-E536B9330EF5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97-42D0-BFCE-E536B9330EF5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97-42D0-BFCE-E536B9330EF5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97-42D0-BFCE-E536B9330EF5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97-42D0-BFCE-E536B9330EF5}"/>
                </c:ext>
              </c:extLst>
            </c:dLbl>
            <c:dLbl>
              <c:idx val="8"/>
              <c:layout>
                <c:manualLayout>
                  <c:x val="-2.517346429548335E-3"/>
                  <c:y val="0.216375960523731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97-42D0-BFCE-E536B9330EF5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97-42D0-BFCE-E536B9330EF5}"/>
                </c:ext>
              </c:extLst>
            </c:dLbl>
            <c:dLbl>
              <c:idx val="10"/>
              <c:layout>
                <c:manualLayout>
                  <c:x val="-3.7759152420982203E-3"/>
                  <c:y val="0.1883601016038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97-42D0-BFCE-E536B9330EF5}"/>
                </c:ext>
              </c:extLst>
            </c:dLbl>
            <c:dLbl>
              <c:idx val="11"/>
              <c:layout>
                <c:manualLayout>
                  <c:x val="-6.360496704021782E-3"/>
                  <c:y val="0.185796136385207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97-42D0-BFCE-E536B9330EF5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97-42D0-BFCE-E536B9330EF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6.8496875599820761E-2</c:v>
                </c:pt>
                <c:pt idx="1">
                  <c:v>-0.19755422914543597</c:v>
                </c:pt>
                <c:pt idx="2">
                  <c:v>-0.20962686567164179</c:v>
                </c:pt>
                <c:pt idx="3">
                  <c:v>-0.1751075343416123</c:v>
                </c:pt>
                <c:pt idx="4">
                  <c:v>0.1013363362463986</c:v>
                </c:pt>
                <c:pt idx="5">
                  <c:v>0.17572978088374458</c:v>
                </c:pt>
                <c:pt idx="6">
                  <c:v>0.11199724991405979</c:v>
                </c:pt>
                <c:pt idx="7">
                  <c:v>7.0864298671660109E-2</c:v>
                </c:pt>
                <c:pt idx="8">
                  <c:v>-0.22717956802774708</c:v>
                </c:pt>
                <c:pt idx="9">
                  <c:v>0.19514170040485834</c:v>
                </c:pt>
                <c:pt idx="10">
                  <c:v>-7.9157588961510483E-2</c:v>
                </c:pt>
                <c:pt idx="11">
                  <c:v>-7.9901960784313775E-2</c:v>
                </c:pt>
                <c:pt idx="12">
                  <c:v>5.9994593342086899E-2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197-42D0-BFCE-E536B9330EF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0197-42D0-BFCE-E536B9330EF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197-42D0-BFCE-E536B9330EF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197-42D0-BFCE-E536B9330EF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197-42D0-BFCE-E536B9330EF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197-42D0-BFCE-E536B9330EF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197-42D0-BFCE-E536B9330EF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197-42D0-BFCE-E536B9330EF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97-42D0-BFCE-E536B9330EF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97-42D0-BFCE-E536B9330EF5}"/>
                </c:ext>
              </c:extLst>
            </c:dLbl>
            <c:dLbl>
              <c:idx val="2"/>
              <c:layout>
                <c:manualLayout>
                  <c:x val="-3.977724741447892E-3"/>
                  <c:y val="5.48991526435135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97-42D0-BFCE-E536B9330EF5}"/>
                </c:ext>
              </c:extLst>
            </c:dLbl>
            <c:dLbl>
              <c:idx val="3"/>
              <c:layout>
                <c:manualLayout>
                  <c:x val="-1.3259082471493459E-3"/>
                  <c:y val="5.96729920038189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197-42D0-BFCE-E536B9330EF5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97-42D0-BFCE-E536B9330EF5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97-42D0-BFCE-E536B9330EF5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97-42D0-BFCE-E536B9330EF5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97-42D0-BFCE-E536B9330EF5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97-42D0-BFCE-E536B9330EF5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97-42D0-BFCE-E536B9330EF5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97-42D0-BFCE-E536B9330EF5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97-42D0-BFCE-E536B9330EF5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97-42D0-BFCE-E536B9330EF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8.2513734824328971E-2</c:v>
                </c:pt>
                <c:pt idx="2">
                  <c:v>5.2848510251842534E-2</c:v>
                </c:pt>
                <c:pt idx="3">
                  <c:v>2.9665224572486441E-2</c:v>
                </c:pt>
                <c:pt idx="4">
                  <c:v>0.917486265175671</c:v>
                </c:pt>
                <c:pt idx="5">
                  <c:v>0.40296302949556645</c:v>
                </c:pt>
                <c:pt idx="6">
                  <c:v>8.0707374640100193E-2</c:v>
                </c:pt>
                <c:pt idx="7">
                  <c:v>9.1315998263499051E-2</c:v>
                </c:pt>
                <c:pt idx="8">
                  <c:v>2.4460711665993024E-2</c:v>
                </c:pt>
                <c:pt idx="9">
                  <c:v>2.209547761261059E-2</c:v>
                </c:pt>
                <c:pt idx="10">
                  <c:v>1.2654501180122055E-2</c:v>
                </c:pt>
                <c:pt idx="11">
                  <c:v>9.3661272535840289E-3</c:v>
                </c:pt>
                <c:pt idx="12">
                  <c:v>0.27392304506419562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197-42D0-BFCE-E536B9330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6D-4946-AE65-D4129D0F5D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946-AE65-D4129D0F5DD2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6D-4946-AE65-D4129D0F5DD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6D-4946-AE65-D4129D0F5DD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6D-4946-AE65-D4129D0F5D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6D-4946-AE65-D4129D0F5DD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6D-4946-AE65-D4129D0F5D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6D-4946-AE65-D4129D0F5D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12">
                  <c:v>1162503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6D-4946-AE65-D4129D0F5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6D-4946-AE65-D4129D0F5D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6D-4946-AE65-D4129D0F5D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D-4946-AE65-D4129D0F5D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6D-4946-AE65-D4129D0F5D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D-4946-AE65-D4129D0F5D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D-4946-AE65-D4129D0F5D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D-4946-AE65-D4129D0F5D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D-4946-AE65-D4129D0F5D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D-4946-AE65-D4129D0F5D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D-4946-AE65-D4129D0F5D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6D-4946-AE65-D4129D0F5D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6D-4946-AE65-D4129D0F5D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6D-4946-AE65-D4129D0F5DD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12">
                  <c:v>9.6252100555055842E-2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6D-4946-AE65-D4129D0F5DD2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12">
                  <c:v>0.10239178096740909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6D-4946-AE65-D4129D0F5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3-4B3B-B344-88EE58EDF4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913</c:v>
                </c:pt>
                <c:pt idx="1">
                  <c:v>793</c:v>
                </c:pt>
                <c:pt idx="2">
                  <c:v>1749</c:v>
                </c:pt>
                <c:pt idx="3">
                  <c:v>1554</c:v>
                </c:pt>
                <c:pt idx="4">
                  <c:v>834</c:v>
                </c:pt>
                <c:pt idx="5">
                  <c:v>1360</c:v>
                </c:pt>
                <c:pt idx="6">
                  <c:v>2538</c:v>
                </c:pt>
                <c:pt idx="7">
                  <c:v>2653</c:v>
                </c:pt>
                <c:pt idx="8">
                  <c:v>4013</c:v>
                </c:pt>
                <c:pt idx="9">
                  <c:v>2009</c:v>
                </c:pt>
                <c:pt idx="10">
                  <c:v>995</c:v>
                </c:pt>
                <c:pt idx="11">
                  <c:v>1276</c:v>
                </c:pt>
                <c:pt idx="12">
                  <c:v>20687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3-4B3B-B344-88EE58EDF4A1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D3-4B3B-B344-88EE58EDF4A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515</c:v>
                </c:pt>
                <c:pt idx="1">
                  <c:v>515</c:v>
                </c:pt>
                <c:pt idx="2">
                  <c:v>541</c:v>
                </c:pt>
                <c:pt idx="3">
                  <c:v>688</c:v>
                </c:pt>
                <c:pt idx="4">
                  <c:v>629</c:v>
                </c:pt>
                <c:pt idx="5">
                  <c:v>736</c:v>
                </c:pt>
                <c:pt idx="6">
                  <c:v>1359</c:v>
                </c:pt>
                <c:pt idx="7">
                  <c:v>1359</c:v>
                </c:pt>
                <c:pt idx="8">
                  <c:v>914</c:v>
                </c:pt>
                <c:pt idx="9">
                  <c:v>587</c:v>
                </c:pt>
                <c:pt idx="10">
                  <c:v>454</c:v>
                </c:pt>
                <c:pt idx="11">
                  <c:v>821</c:v>
                </c:pt>
                <c:pt idx="12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D3-4B3B-B344-88EE58EDF4A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3-4B3B-B344-88EE58EDF4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D3-4B3B-B344-88EE58EDF4A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D3-4B3B-B344-88EE58EDF4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D3-4B3B-B344-88EE58EDF4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12">
                  <c:v>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D3-4B3B-B344-88EE58EDF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D3-4B3B-B344-88EE58EDF4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D3-4B3B-B344-88EE58EDF4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D3-4B3B-B344-88EE58EDF4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D3-4B3B-B344-88EE58EDF4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D3-4B3B-B344-88EE58EDF4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D3-4B3B-B344-88EE58EDF4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D3-4B3B-B344-88EE58EDF4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D3-4B3B-B344-88EE58EDF4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D3-4B3B-B344-88EE58EDF4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D3-4B3B-B344-88EE58EDF4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D3-4B3B-B344-88EE58EDF4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D3-4B3B-B344-88EE58EDF4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D3-4B3B-B344-88EE58EDF4A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-0.36149584487534625</c:v>
                </c:pt>
                <c:pt idx="1">
                  <c:v>-7.0726915520628708E-2</c:v>
                </c:pt>
                <c:pt idx="2">
                  <c:v>8.8353413654618462E-2</c:v>
                </c:pt>
                <c:pt idx="3">
                  <c:v>-0.32816229116945106</c:v>
                </c:pt>
                <c:pt idx="4">
                  <c:v>-0.12603062426383982</c:v>
                </c:pt>
                <c:pt idx="5">
                  <c:v>-0.33021077283372369</c:v>
                </c:pt>
                <c:pt idx="6">
                  <c:v>-0.19095143047238861</c:v>
                </c:pt>
                <c:pt idx="12">
                  <c:v>-0.20514808497441461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D3-4B3B-B344-88EE58EDF4A1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-0.49507119386637455</c:v>
                </c:pt>
                <c:pt idx="1">
                  <c:v>-0.40353089533417408</c:v>
                </c:pt>
                <c:pt idx="2">
                  <c:v>-0.53516295025728988</c:v>
                </c:pt>
                <c:pt idx="3">
                  <c:v>-0.63770913770913773</c:v>
                </c:pt>
                <c:pt idx="4">
                  <c:v>-0.11031175059952036</c:v>
                </c:pt>
                <c:pt idx="5">
                  <c:v>-0.36911764705882355</c:v>
                </c:pt>
                <c:pt idx="6">
                  <c:v>-0.52088258471237192</c:v>
                </c:pt>
                <c:pt idx="12">
                  <c:v>-0.47377066009649937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D3-4B3B-B344-88EE58EDF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4-49FB-A06B-D329E9CE4E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7797</c:v>
                </c:pt>
                <c:pt idx="1">
                  <c:v>5918</c:v>
                </c:pt>
                <c:pt idx="2">
                  <c:v>15264</c:v>
                </c:pt>
                <c:pt idx="3">
                  <c:v>22387</c:v>
                </c:pt>
                <c:pt idx="4">
                  <c:v>19293</c:v>
                </c:pt>
                <c:pt idx="5">
                  <c:v>16210</c:v>
                </c:pt>
                <c:pt idx="6">
                  <c:v>23168</c:v>
                </c:pt>
                <c:pt idx="7">
                  <c:v>27089</c:v>
                </c:pt>
                <c:pt idx="8">
                  <c:v>26178</c:v>
                </c:pt>
                <c:pt idx="9">
                  <c:v>14688</c:v>
                </c:pt>
                <c:pt idx="10">
                  <c:v>6884</c:v>
                </c:pt>
                <c:pt idx="11">
                  <c:v>8030</c:v>
                </c:pt>
                <c:pt idx="12">
                  <c:v>192906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4-49FB-A06B-D329E9CE4E27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F4-49FB-A06B-D329E9CE4E2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4259</c:v>
                </c:pt>
                <c:pt idx="1">
                  <c:v>4072</c:v>
                </c:pt>
                <c:pt idx="2">
                  <c:v>4758</c:v>
                </c:pt>
                <c:pt idx="3">
                  <c:v>8585</c:v>
                </c:pt>
                <c:pt idx="4">
                  <c:v>7510</c:v>
                </c:pt>
                <c:pt idx="5">
                  <c:v>7211</c:v>
                </c:pt>
                <c:pt idx="6">
                  <c:v>16871</c:v>
                </c:pt>
                <c:pt idx="7">
                  <c:v>22263</c:v>
                </c:pt>
                <c:pt idx="8">
                  <c:v>12307</c:v>
                </c:pt>
                <c:pt idx="9">
                  <c:v>5869</c:v>
                </c:pt>
                <c:pt idx="10">
                  <c:v>3929</c:v>
                </c:pt>
                <c:pt idx="11">
                  <c:v>7585</c:v>
                </c:pt>
                <c:pt idx="12">
                  <c:v>105219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F4-49FB-A06B-D329E9CE4E2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4-49FB-A06B-D329E9CE4E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F4-49FB-A06B-D329E9CE4E2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F4-49FB-A06B-D329E9CE4E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F4-49FB-A06B-D329E9CE4E2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12">
                  <c:v>51686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F4-49FB-A06B-D329E9CE4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F4-49FB-A06B-D329E9CE4E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F4-49FB-A06B-D329E9CE4E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F4-49FB-A06B-D329E9CE4E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F4-49FB-A06B-D329E9CE4E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F4-49FB-A06B-D329E9CE4E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F4-49FB-A06B-D329E9CE4E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F4-49FB-A06B-D329E9CE4E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F4-49FB-A06B-D329E9CE4E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F4-49FB-A06B-D329E9CE4E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F4-49FB-A06B-D329E9CE4E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F4-49FB-A06B-D329E9CE4E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F4-49FB-A06B-D329E9CE4E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F4-49FB-A06B-D329E9CE4E2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-0.39575741801145237</c:v>
                </c:pt>
                <c:pt idx="1">
                  <c:v>-0.27467069747354778</c:v>
                </c:pt>
                <c:pt idx="2">
                  <c:v>0.1376260667183864</c:v>
                </c:pt>
                <c:pt idx="3">
                  <c:v>-0.53848185980979224</c:v>
                </c:pt>
                <c:pt idx="4">
                  <c:v>-0.18050763923114832</c:v>
                </c:pt>
                <c:pt idx="5">
                  <c:v>-0.20510413110276549</c:v>
                </c:pt>
                <c:pt idx="6">
                  <c:v>-7.357798165137619E-2</c:v>
                </c:pt>
                <c:pt idx="12">
                  <c:v>-0.22039880539382783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F4-49FB-A06B-D329E9CE4E27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-0.40451455688085158</c:v>
                </c:pt>
                <c:pt idx="1">
                  <c:v>-0.43240959783710708</c:v>
                </c:pt>
                <c:pt idx="2">
                  <c:v>-0.51965408805031443</c:v>
                </c:pt>
                <c:pt idx="3">
                  <c:v>-0.76589091883682492</c:v>
                </c:pt>
                <c:pt idx="4">
                  <c:v>-0.6552635670968745</c:v>
                </c:pt>
                <c:pt idx="5">
                  <c:v>-0.42547809993830965</c:v>
                </c:pt>
                <c:pt idx="6">
                  <c:v>-0.34621029005524862</c:v>
                </c:pt>
                <c:pt idx="12">
                  <c:v>-0.53028526768268858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F4-49FB-A06B-D329E9CE4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0B-4C36-B40B-D794D2EA7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3266</c:v>
                </c:pt>
                <c:pt idx="1">
                  <c:v>2395</c:v>
                </c:pt>
                <c:pt idx="2">
                  <c:v>4694</c:v>
                </c:pt>
                <c:pt idx="3">
                  <c:v>7128</c:v>
                </c:pt>
                <c:pt idx="4">
                  <c:v>9372</c:v>
                </c:pt>
                <c:pt idx="5">
                  <c:v>9490</c:v>
                </c:pt>
                <c:pt idx="6">
                  <c:v>12475</c:v>
                </c:pt>
                <c:pt idx="7">
                  <c:v>14209</c:v>
                </c:pt>
                <c:pt idx="8">
                  <c:v>17149</c:v>
                </c:pt>
                <c:pt idx="9">
                  <c:v>7804</c:v>
                </c:pt>
                <c:pt idx="10">
                  <c:v>4350</c:v>
                </c:pt>
                <c:pt idx="11">
                  <c:v>5746</c:v>
                </c:pt>
                <c:pt idx="12">
                  <c:v>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B-4C36-B40B-D794D2EA7B30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0B-4C36-B40B-D794D2EA7B3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2953</c:v>
                </c:pt>
                <c:pt idx="1">
                  <c:v>2193</c:v>
                </c:pt>
                <c:pt idx="2">
                  <c:v>2613</c:v>
                </c:pt>
                <c:pt idx="3">
                  <c:v>2610</c:v>
                </c:pt>
                <c:pt idx="4">
                  <c:v>2461</c:v>
                </c:pt>
                <c:pt idx="5">
                  <c:v>4006</c:v>
                </c:pt>
                <c:pt idx="6">
                  <c:v>8443</c:v>
                </c:pt>
                <c:pt idx="7">
                  <c:v>8711</c:v>
                </c:pt>
                <c:pt idx="8">
                  <c:v>5083</c:v>
                </c:pt>
                <c:pt idx="9">
                  <c:v>2717</c:v>
                </c:pt>
                <c:pt idx="10">
                  <c:v>2080</c:v>
                </c:pt>
                <c:pt idx="11">
                  <c:v>3803</c:v>
                </c:pt>
                <c:pt idx="12">
                  <c:v>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0B-4C36-B40B-D794D2EA7B3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0B-4C36-B40B-D794D2EA7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0B-4C36-B40B-D794D2EA7B3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0B-4C36-B40B-D794D2EA7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0B-4C36-B40B-D794D2EA7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12">
                  <c:v>25527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0B-4C36-B40B-D794D2EA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0B-4C36-B40B-D794D2EA7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0B-4C36-B40B-D794D2EA7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0B-4C36-B40B-D794D2EA7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0B-4C36-B40B-D794D2EA7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0B-4C36-B40B-D794D2EA7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0B-4C36-B40B-D794D2EA7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0B-4C36-B40B-D794D2EA7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0B-4C36-B40B-D794D2EA7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0B-4C36-B40B-D794D2EA7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0B-4C36-B40B-D794D2EA7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0B-4C36-B40B-D794D2EA7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0B-4C36-B40B-D794D2EA7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0B-4C36-B40B-D794D2EA7B3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-0.26503707772589946</c:v>
                </c:pt>
                <c:pt idx="1">
                  <c:v>-0.27181936604429002</c:v>
                </c:pt>
                <c:pt idx="2">
                  <c:v>7.1085494716618625E-2</c:v>
                </c:pt>
                <c:pt idx="3">
                  <c:v>-0.21132516053706951</c:v>
                </c:pt>
                <c:pt idx="4">
                  <c:v>8.8961618565903011E-2</c:v>
                </c:pt>
                <c:pt idx="5">
                  <c:v>-0.25935251798561154</c:v>
                </c:pt>
                <c:pt idx="6">
                  <c:v>-9.9938763012859755E-2</c:v>
                </c:pt>
                <c:pt idx="12">
                  <c:v>-0.13698908009060484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0B-4C36-B40B-D794D2EA7B30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-0.1806491120636865</c:v>
                </c:pt>
                <c:pt idx="1">
                  <c:v>-0.29979123173277666</c:v>
                </c:pt>
                <c:pt idx="2">
                  <c:v>-0.28738815509160631</c:v>
                </c:pt>
                <c:pt idx="3">
                  <c:v>-0.6209315375982043</c:v>
                </c:pt>
                <c:pt idx="4">
                  <c:v>-0.60947503201024333</c:v>
                </c:pt>
                <c:pt idx="5">
                  <c:v>-0.56606954689146471</c:v>
                </c:pt>
                <c:pt idx="6">
                  <c:v>-0.4109018036072144</c:v>
                </c:pt>
                <c:pt idx="12">
                  <c:v>-0.4771200327734535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0B-4C36-B40B-D794D2EA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6-497F-8DA1-E4230289C9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4531</c:v>
                </c:pt>
                <c:pt idx="1">
                  <c:v>3523</c:v>
                </c:pt>
                <c:pt idx="2">
                  <c:v>10570</c:v>
                </c:pt>
                <c:pt idx="3">
                  <c:v>15259</c:v>
                </c:pt>
                <c:pt idx="4">
                  <c:v>9921</c:v>
                </c:pt>
                <c:pt idx="5">
                  <c:v>6720</c:v>
                </c:pt>
                <c:pt idx="6">
                  <c:v>10693</c:v>
                </c:pt>
                <c:pt idx="7">
                  <c:v>12880</c:v>
                </c:pt>
                <c:pt idx="8">
                  <c:v>9029</c:v>
                </c:pt>
                <c:pt idx="9">
                  <c:v>6884</c:v>
                </c:pt>
                <c:pt idx="10">
                  <c:v>2534</c:v>
                </c:pt>
                <c:pt idx="11">
                  <c:v>2284</c:v>
                </c:pt>
                <c:pt idx="12">
                  <c:v>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76-497F-8DA1-E4230289C96B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76-497F-8DA1-E4230289C96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1306</c:v>
                </c:pt>
                <c:pt idx="1">
                  <c:v>1879</c:v>
                </c:pt>
                <c:pt idx="2">
                  <c:v>2145</c:v>
                </c:pt>
                <c:pt idx="3">
                  <c:v>5975</c:v>
                </c:pt>
                <c:pt idx="4">
                  <c:v>5049</c:v>
                </c:pt>
                <c:pt idx="5">
                  <c:v>3205</c:v>
                </c:pt>
                <c:pt idx="6">
                  <c:v>8428</c:v>
                </c:pt>
                <c:pt idx="7">
                  <c:v>13552</c:v>
                </c:pt>
                <c:pt idx="8">
                  <c:v>7224</c:v>
                </c:pt>
                <c:pt idx="9">
                  <c:v>3152</c:v>
                </c:pt>
                <c:pt idx="10">
                  <c:v>1849</c:v>
                </c:pt>
                <c:pt idx="11">
                  <c:v>3782</c:v>
                </c:pt>
                <c:pt idx="12">
                  <c:v>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76-497F-8DA1-E4230289C96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76-497F-8DA1-E4230289C9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76-497F-8DA1-E4230289C96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76-497F-8DA1-E4230289C9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76-497F-8DA1-E4230289C9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12">
                  <c:v>26159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76-497F-8DA1-E4230289C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76-497F-8DA1-E4230289C9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76-497F-8DA1-E4230289C9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76-497F-8DA1-E4230289C9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76-497F-8DA1-E4230289C9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76-497F-8DA1-E4230289C9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76-497F-8DA1-E4230289C9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76-497F-8DA1-E4230289C9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76-497F-8DA1-E4230289C9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76-497F-8DA1-E4230289C9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76-497F-8DA1-E4230289C9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76-497F-8DA1-E4230289C9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76-497F-8DA1-E4230289C9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76-497F-8DA1-E4230289C96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-0.51348008904278997</c:v>
                </c:pt>
                <c:pt idx="1">
                  <c:v>-0.27749140893470792</c:v>
                </c:pt>
                <c:pt idx="2">
                  <c:v>0.20018061408789878</c:v>
                </c:pt>
                <c:pt idx="3">
                  <c:v>-0.67982345523329135</c:v>
                </c:pt>
                <c:pt idx="4">
                  <c:v>-0.3709779179810726</c:v>
                </c:pt>
                <c:pt idx="5">
                  <c:v>-0.15610786224821316</c:v>
                </c:pt>
                <c:pt idx="6">
                  <c:v>-4.7281612706169818E-2</c:v>
                </c:pt>
                <c:pt idx="12">
                  <c:v>-0.28758953130531872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76-497F-8DA1-E4230289C96B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-0.56587949679982341</c:v>
                </c:pt>
                <c:pt idx="1">
                  <c:v>-0.5225659948907182</c:v>
                </c:pt>
                <c:pt idx="2">
                  <c:v>-0.62280037842951752</c:v>
                </c:pt>
                <c:pt idx="3">
                  <c:v>-0.83360639622517851</c:v>
                </c:pt>
                <c:pt idx="4">
                  <c:v>-0.6985182945267614</c:v>
                </c:pt>
                <c:pt idx="5">
                  <c:v>-0.22693452380952384</c:v>
                </c:pt>
                <c:pt idx="6">
                  <c:v>-0.27073786589357529</c:v>
                </c:pt>
                <c:pt idx="12">
                  <c:v>-0.57268405834980474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76-497F-8DA1-E4230289C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48-43F9-9CDA-8FDED9AC35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148535</c:v>
                </c:pt>
                <c:pt idx="1">
                  <c:v>138908</c:v>
                </c:pt>
                <c:pt idx="2">
                  <c:v>139598</c:v>
                </c:pt>
                <c:pt idx="3">
                  <c:v>119665</c:v>
                </c:pt>
                <c:pt idx="4">
                  <c:v>109960</c:v>
                </c:pt>
                <c:pt idx="5">
                  <c:v>129550</c:v>
                </c:pt>
                <c:pt idx="6">
                  <c:v>158275</c:v>
                </c:pt>
                <c:pt idx="7">
                  <c:v>154761</c:v>
                </c:pt>
                <c:pt idx="8">
                  <c:v>137937</c:v>
                </c:pt>
                <c:pt idx="9">
                  <c:v>146800</c:v>
                </c:pt>
                <c:pt idx="10">
                  <c:v>138429</c:v>
                </c:pt>
                <c:pt idx="11">
                  <c:v>141432</c:v>
                </c:pt>
                <c:pt idx="12">
                  <c:v>1663850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8-43F9-9CDA-8FDED9AC35A8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48-43F9-9CDA-8FDED9AC35A8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110611</c:v>
                </c:pt>
                <c:pt idx="1">
                  <c:v>137218</c:v>
                </c:pt>
                <c:pt idx="2">
                  <c:v>144147</c:v>
                </c:pt>
                <c:pt idx="3">
                  <c:v>143925</c:v>
                </c:pt>
                <c:pt idx="4">
                  <c:v>118400</c:v>
                </c:pt>
                <c:pt idx="5">
                  <c:v>125009</c:v>
                </c:pt>
                <c:pt idx="6">
                  <c:v>142649</c:v>
                </c:pt>
                <c:pt idx="7">
                  <c:v>156262</c:v>
                </c:pt>
                <c:pt idx="8">
                  <c:v>123782</c:v>
                </c:pt>
                <c:pt idx="9">
                  <c:v>148245</c:v>
                </c:pt>
                <c:pt idx="10">
                  <c:v>149094</c:v>
                </c:pt>
                <c:pt idx="11">
                  <c:v>148556</c:v>
                </c:pt>
                <c:pt idx="12">
                  <c:v>1647898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48-43F9-9CDA-8FDED9AC35A8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48-43F9-9CDA-8FDED9AC35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48-43F9-9CDA-8FDED9AC35A8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48-43F9-9CDA-8FDED9AC35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48-43F9-9CDA-8FDED9AC35A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12">
                  <c:v>1110817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48-43F9-9CDA-8FDED9AC3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48-43F9-9CDA-8FDED9AC35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48-43F9-9CDA-8FDED9AC35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48-43F9-9CDA-8FDED9AC35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48-43F9-9CDA-8FDED9AC35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48-43F9-9CDA-8FDED9AC35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48-43F9-9CDA-8FDED9AC35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48-43F9-9CDA-8FDED9AC35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48-43F9-9CDA-8FDED9AC35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48-43F9-9CDA-8FDED9AC35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48-43F9-9CDA-8FDED9AC35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48-43F9-9CDA-8FDED9AC35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48-43F9-9CDA-8FDED9AC35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48-43F9-9CDA-8FDED9AC35A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8.0192785273560441E-2</c:v>
                </c:pt>
                <c:pt idx="1">
                  <c:v>7.6820677065828402E-2</c:v>
                </c:pt>
                <c:pt idx="2">
                  <c:v>0.21368182176119799</c:v>
                </c:pt>
                <c:pt idx="3">
                  <c:v>0.11943451778931524</c:v>
                </c:pt>
                <c:pt idx="4">
                  <c:v>0.15821966977745872</c:v>
                </c:pt>
                <c:pt idx="5">
                  <c:v>0.13193386075222291</c:v>
                </c:pt>
                <c:pt idx="6">
                  <c:v>5.6895942857523529E-2</c:v>
                </c:pt>
                <c:pt idx="12">
                  <c:v>0.11736925330135928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48-43F9-9CDA-8FDED9AC35A8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0.13619685595987474</c:v>
                </c:pt>
                <c:pt idx="1">
                  <c:v>0.17631813862412526</c:v>
                </c:pt>
                <c:pt idx="2">
                  <c:v>0.21447298671900739</c:v>
                </c:pt>
                <c:pt idx="3">
                  <c:v>0.24866084485856343</c:v>
                </c:pt>
                <c:pt idx="4">
                  <c:v>0.39389778101127693</c:v>
                </c:pt>
                <c:pt idx="5">
                  <c:v>0.14087225009648785</c:v>
                </c:pt>
                <c:pt idx="6">
                  <c:v>2.1797504343705754E-3</c:v>
                </c:pt>
                <c:pt idx="12">
                  <c:v>0.17610120159959175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48-43F9-9CDA-8FDED9AC3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8-443E-A0CC-B2DFBC356E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69125</c:v>
                </c:pt>
                <c:pt idx="1">
                  <c:v>65257</c:v>
                </c:pt>
                <c:pt idx="2">
                  <c:v>63093</c:v>
                </c:pt>
                <c:pt idx="3">
                  <c:v>53985</c:v>
                </c:pt>
                <c:pt idx="4">
                  <c:v>56905</c:v>
                </c:pt>
                <c:pt idx="5">
                  <c:v>78804</c:v>
                </c:pt>
                <c:pt idx="6">
                  <c:v>85109</c:v>
                </c:pt>
                <c:pt idx="7">
                  <c:v>87508</c:v>
                </c:pt>
                <c:pt idx="8">
                  <c:v>76931</c:v>
                </c:pt>
                <c:pt idx="9">
                  <c:v>77126</c:v>
                </c:pt>
                <c:pt idx="10">
                  <c:v>66892</c:v>
                </c:pt>
                <c:pt idx="11">
                  <c:v>66981</c:v>
                </c:pt>
                <c:pt idx="12">
                  <c:v>847716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8-443E-A0CC-B2DFBC356E29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78-443E-A0CC-B2DFBC356E29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36008</c:v>
                </c:pt>
                <c:pt idx="1">
                  <c:v>53181</c:v>
                </c:pt>
                <c:pt idx="2">
                  <c:v>65273</c:v>
                </c:pt>
                <c:pt idx="3">
                  <c:v>69119</c:v>
                </c:pt>
                <c:pt idx="4">
                  <c:v>59127</c:v>
                </c:pt>
                <c:pt idx="5">
                  <c:v>59135</c:v>
                </c:pt>
                <c:pt idx="6">
                  <c:v>64510</c:v>
                </c:pt>
                <c:pt idx="7">
                  <c:v>78894</c:v>
                </c:pt>
                <c:pt idx="8">
                  <c:v>60744</c:v>
                </c:pt>
                <c:pt idx="9">
                  <c:v>74615</c:v>
                </c:pt>
                <c:pt idx="10">
                  <c:v>58033</c:v>
                </c:pt>
                <c:pt idx="11">
                  <c:v>61422</c:v>
                </c:pt>
                <c:pt idx="12">
                  <c:v>740061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78-443E-A0CC-B2DFBC356E29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78-443E-A0CC-B2DFBC356E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78-443E-A0CC-B2DFBC356E29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78-443E-A0CC-B2DFBC356E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78-443E-A0CC-B2DFBC356E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12">
                  <c:v>490709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78-443E-A0CC-B2DFBC35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78-443E-A0CC-B2DFBC356E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78-443E-A0CC-B2DFBC356E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78-443E-A0CC-B2DFBC356E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78-443E-A0CC-B2DFBC356E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78-443E-A0CC-B2DFBC356E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78-443E-A0CC-B2DFBC356E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78-443E-A0CC-B2DFBC356E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78-443E-A0CC-B2DFBC356E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78-443E-A0CC-B2DFBC356E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78-443E-A0CC-B2DFBC356E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78-443E-A0CC-B2DFBC356E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78-443E-A0CC-B2DFBC356E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78-443E-A0CC-B2DFBC356E29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0.13124016713751629</c:v>
                </c:pt>
                <c:pt idx="1">
                  <c:v>0.18153147689268567</c:v>
                </c:pt>
                <c:pt idx="2">
                  <c:v>0.3256547403413812</c:v>
                </c:pt>
                <c:pt idx="3">
                  <c:v>0.33071847357561635</c:v>
                </c:pt>
                <c:pt idx="4">
                  <c:v>0.2580307733837226</c:v>
                </c:pt>
                <c:pt idx="5">
                  <c:v>0.293679238962953</c:v>
                </c:pt>
                <c:pt idx="6">
                  <c:v>0.12628463735681272</c:v>
                </c:pt>
                <c:pt idx="12">
                  <c:v>0.22800664667991333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78-443E-A0CC-B2DFBC356E29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-3.2607594936708839E-2</c:v>
                </c:pt>
                <c:pt idx="1">
                  <c:v>4.4868749712674516E-2</c:v>
                </c:pt>
                <c:pt idx="2">
                  <c:v>-1.4011063033934068E-2</c:v>
                </c:pt>
                <c:pt idx="3">
                  <c:v>0.20663147170510321</c:v>
                </c:pt>
                <c:pt idx="4">
                  <c:v>0.31035937088129328</c:v>
                </c:pt>
                <c:pt idx="5">
                  <c:v>-1.9808639155372787E-2</c:v>
                </c:pt>
                <c:pt idx="6">
                  <c:v>-0.10121138774982674</c:v>
                </c:pt>
                <c:pt idx="12">
                  <c:v>3.9025743312201655E-2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78-443E-A0CC-B2DFBC35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A-4805-9D27-C7DC084EE4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10089</c:v>
                </c:pt>
                <c:pt idx="1">
                  <c:v>9957</c:v>
                </c:pt>
                <c:pt idx="2">
                  <c:v>10517</c:v>
                </c:pt>
                <c:pt idx="3">
                  <c:v>9564</c:v>
                </c:pt>
                <c:pt idx="4">
                  <c:v>5606</c:v>
                </c:pt>
                <c:pt idx="5">
                  <c:v>5401</c:v>
                </c:pt>
                <c:pt idx="6">
                  <c:v>11181</c:v>
                </c:pt>
                <c:pt idx="7">
                  <c:v>8979</c:v>
                </c:pt>
                <c:pt idx="8">
                  <c:v>9866</c:v>
                </c:pt>
                <c:pt idx="9">
                  <c:v>11416</c:v>
                </c:pt>
                <c:pt idx="10">
                  <c:v>10620</c:v>
                </c:pt>
                <c:pt idx="11">
                  <c:v>10575</c:v>
                </c:pt>
                <c:pt idx="12">
                  <c:v>113771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A-4805-9D27-C7DC084EE451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A-4805-9D27-C7DC084EE45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10166</c:v>
                </c:pt>
                <c:pt idx="1">
                  <c:v>9417</c:v>
                </c:pt>
                <c:pt idx="2">
                  <c:v>11533</c:v>
                </c:pt>
                <c:pt idx="3">
                  <c:v>11437</c:v>
                </c:pt>
                <c:pt idx="4">
                  <c:v>6863</c:v>
                </c:pt>
                <c:pt idx="5">
                  <c:v>9733</c:v>
                </c:pt>
                <c:pt idx="6">
                  <c:v>9290</c:v>
                </c:pt>
                <c:pt idx="7">
                  <c:v>9424</c:v>
                </c:pt>
                <c:pt idx="8">
                  <c:v>9609</c:v>
                </c:pt>
                <c:pt idx="9">
                  <c:v>12307</c:v>
                </c:pt>
                <c:pt idx="10">
                  <c:v>19260</c:v>
                </c:pt>
                <c:pt idx="11">
                  <c:v>13422</c:v>
                </c:pt>
                <c:pt idx="12">
                  <c:v>132461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A-4805-9D27-C7DC084EE45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5A-4805-9D27-C7DC084EE4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5A-4805-9D27-C7DC084EE45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5A-4805-9D27-C7DC084EE4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5A-4805-9D27-C7DC084EE45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12">
                  <c:v>115682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5A-4805-9D27-C7DC084EE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A-4805-9D27-C7DC084EE4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5A-4805-9D27-C7DC084EE4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A-4805-9D27-C7DC084EE4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5A-4805-9D27-C7DC084EE4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A-4805-9D27-C7DC084EE4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5A-4805-9D27-C7DC084EE4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5A-4805-9D27-C7DC084EE4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5A-4805-9D27-C7DC084EE4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5A-4805-9D27-C7DC084EE4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5A-4805-9D27-C7DC084EE4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5A-4805-9D27-C7DC084EE4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5A-4805-9D27-C7DC084EE4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5A-4805-9D27-C7DC084EE45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0.14182087342709115</c:v>
                </c:pt>
                <c:pt idx="1">
                  <c:v>0.22472205775935783</c:v>
                </c:pt>
                <c:pt idx="2">
                  <c:v>0.54810379241516971</c:v>
                </c:pt>
                <c:pt idx="3">
                  <c:v>0.28984796468857277</c:v>
                </c:pt>
                <c:pt idx="4">
                  <c:v>0.20807012002526837</c:v>
                </c:pt>
                <c:pt idx="5">
                  <c:v>-0.14197179085339795</c:v>
                </c:pt>
                <c:pt idx="6">
                  <c:v>-0.16887199356678118</c:v>
                </c:pt>
                <c:pt idx="12">
                  <c:v>0.17014798555547683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5A-4805-9D27-C7DC084EE451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0.52899197145405896</c:v>
                </c:pt>
                <c:pt idx="1">
                  <c:v>0.86973988149040871</c:v>
                </c:pt>
                <c:pt idx="2">
                  <c:v>1.5811543215745933</c:v>
                </c:pt>
                <c:pt idx="3">
                  <c:v>0.64993726474278546</c:v>
                </c:pt>
                <c:pt idx="4">
                  <c:v>1.7290403139493402</c:v>
                </c:pt>
                <c:pt idx="5">
                  <c:v>1.230142566191446</c:v>
                </c:pt>
                <c:pt idx="6">
                  <c:v>1.6814238440211016E-2</c:v>
                </c:pt>
                <c:pt idx="12">
                  <c:v>0.85640696461526122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5A-4805-9D27-C7DC084EE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1C-4643-83CE-99D2395DC7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9852</c:v>
                </c:pt>
                <c:pt idx="1">
                  <c:v>10742</c:v>
                </c:pt>
                <c:pt idx="2">
                  <c:v>9689</c:v>
                </c:pt>
                <c:pt idx="3">
                  <c:v>14039</c:v>
                </c:pt>
                <c:pt idx="4">
                  <c:v>11763</c:v>
                </c:pt>
                <c:pt idx="5">
                  <c:v>8211</c:v>
                </c:pt>
                <c:pt idx="6">
                  <c:v>15169</c:v>
                </c:pt>
                <c:pt idx="7">
                  <c:v>16620</c:v>
                </c:pt>
                <c:pt idx="8">
                  <c:v>10681</c:v>
                </c:pt>
                <c:pt idx="9">
                  <c:v>12991</c:v>
                </c:pt>
                <c:pt idx="10">
                  <c:v>5968</c:v>
                </c:pt>
                <c:pt idx="11">
                  <c:v>6997</c:v>
                </c:pt>
                <c:pt idx="12">
                  <c:v>132722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C-4643-83CE-99D2395DC733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1C-4643-83CE-99D2395DC733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8832</c:v>
                </c:pt>
                <c:pt idx="1">
                  <c:v>17087</c:v>
                </c:pt>
                <c:pt idx="2">
                  <c:v>13393</c:v>
                </c:pt>
                <c:pt idx="3">
                  <c:v>16101</c:v>
                </c:pt>
                <c:pt idx="4">
                  <c:v>15637</c:v>
                </c:pt>
                <c:pt idx="5">
                  <c:v>13362</c:v>
                </c:pt>
                <c:pt idx="6">
                  <c:v>15174</c:v>
                </c:pt>
                <c:pt idx="7">
                  <c:v>18095</c:v>
                </c:pt>
                <c:pt idx="8">
                  <c:v>11521</c:v>
                </c:pt>
                <c:pt idx="9">
                  <c:v>17416</c:v>
                </c:pt>
                <c:pt idx="10">
                  <c:v>12685</c:v>
                </c:pt>
                <c:pt idx="11">
                  <c:v>11919</c:v>
                </c:pt>
                <c:pt idx="12">
                  <c:v>171222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1C-4643-83CE-99D2395DC733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1C-4643-83CE-99D2395DC7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1C-4643-83CE-99D2395DC733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1C-4643-83CE-99D2395DC7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1C-4643-83CE-99D2395DC73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12">
                  <c:v>104164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1C-4643-83CE-99D2395DC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1C-4643-83CE-99D2395DC7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1C-4643-83CE-99D2395DC7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C-4643-83CE-99D2395DC7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C-4643-83CE-99D2395DC7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C-4643-83CE-99D2395DC7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C-4643-83CE-99D2395DC7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C-4643-83CE-99D2395DC7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1C-4643-83CE-99D2395DC7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1C-4643-83CE-99D2395DC7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1C-4643-83CE-99D2395DC7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1C-4643-83CE-99D2395DC7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1C-4643-83CE-99D2395DC7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1C-4643-83CE-99D2395DC73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7.4435686134002088E-2</c:v>
                </c:pt>
                <c:pt idx="1">
                  <c:v>-8.4153005464480901E-2</c:v>
                </c:pt>
                <c:pt idx="2">
                  <c:v>0.40577940577940574</c:v>
                </c:pt>
                <c:pt idx="3">
                  <c:v>7.8990830912922139E-2</c:v>
                </c:pt>
                <c:pt idx="4">
                  <c:v>9.8861706810892347E-2</c:v>
                </c:pt>
                <c:pt idx="5">
                  <c:v>-5.6702775897088387E-3</c:v>
                </c:pt>
                <c:pt idx="6">
                  <c:v>6.353736387532849E-2</c:v>
                </c:pt>
                <c:pt idx="12">
                  <c:v>8.7704276092518185E-2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1C-4643-83CE-99D2395DC733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0.21751928542427934</c:v>
                </c:pt>
                <c:pt idx="1">
                  <c:v>0.17017315211320061</c:v>
                </c:pt>
                <c:pt idx="2">
                  <c:v>0.78243368768706789</c:v>
                </c:pt>
                <c:pt idx="3">
                  <c:v>0.34952631953842861</c:v>
                </c:pt>
                <c:pt idx="4">
                  <c:v>0.4854203859559636</c:v>
                </c:pt>
                <c:pt idx="5">
                  <c:v>0.4308853976373157</c:v>
                </c:pt>
                <c:pt idx="6">
                  <c:v>-6.6451315182279647E-2</c:v>
                </c:pt>
                <c:pt idx="12">
                  <c:v>0.31081608255206694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1C-4643-83CE-99D2395DC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1-4243-B991-B4B7FAF68A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3270</c:v>
                </c:pt>
                <c:pt idx="1">
                  <c:v>2823</c:v>
                </c:pt>
                <c:pt idx="2">
                  <c:v>3406</c:v>
                </c:pt>
                <c:pt idx="3">
                  <c:v>3441</c:v>
                </c:pt>
                <c:pt idx="4">
                  <c:v>2407</c:v>
                </c:pt>
                <c:pt idx="5">
                  <c:v>1924</c:v>
                </c:pt>
                <c:pt idx="6">
                  <c:v>5655</c:v>
                </c:pt>
                <c:pt idx="7">
                  <c:v>3842</c:v>
                </c:pt>
                <c:pt idx="8">
                  <c:v>3446</c:v>
                </c:pt>
                <c:pt idx="9">
                  <c:v>2405</c:v>
                </c:pt>
                <c:pt idx="10">
                  <c:v>2799</c:v>
                </c:pt>
                <c:pt idx="11">
                  <c:v>3777</c:v>
                </c:pt>
                <c:pt idx="12">
                  <c:v>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81-4243-B991-B4B7FAF68A17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81-4243-B991-B4B7FAF68A1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3577</c:v>
                </c:pt>
                <c:pt idx="1">
                  <c:v>2176</c:v>
                </c:pt>
                <c:pt idx="2">
                  <c:v>2516</c:v>
                </c:pt>
                <c:pt idx="3">
                  <c:v>3467</c:v>
                </c:pt>
                <c:pt idx="4">
                  <c:v>1313</c:v>
                </c:pt>
                <c:pt idx="5">
                  <c:v>1664</c:v>
                </c:pt>
                <c:pt idx="6">
                  <c:v>4163</c:v>
                </c:pt>
                <c:pt idx="7">
                  <c:v>2347</c:v>
                </c:pt>
                <c:pt idx="8">
                  <c:v>2357</c:v>
                </c:pt>
                <c:pt idx="9">
                  <c:v>2416</c:v>
                </c:pt>
                <c:pt idx="10">
                  <c:v>3088</c:v>
                </c:pt>
                <c:pt idx="11">
                  <c:v>3054</c:v>
                </c:pt>
                <c:pt idx="12">
                  <c:v>32138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81-4243-B991-B4B7FAF68A1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81-4243-B991-B4B7FAF68A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81-4243-B991-B4B7FAF68A1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81-4243-B991-B4B7FAF68A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81-4243-B991-B4B7FAF68A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12">
                  <c:v>28751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81-4243-B991-B4B7FAF68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1-4243-B991-B4B7FAF68A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1-4243-B991-B4B7FAF68A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1-4243-B991-B4B7FAF68A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1-4243-B991-B4B7FAF68A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1-4243-B991-B4B7FAF68A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1-4243-B991-B4B7FAF68A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1-4243-B991-B4B7FAF68A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1-4243-B991-B4B7FAF68A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1-4243-B991-B4B7FAF68A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1-4243-B991-B4B7FAF68A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81-4243-B991-B4B7FAF68A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81-4243-B991-B4B7FAF68A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81-4243-B991-B4B7FAF68A1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4.5612923661704219E-2</c:v>
                </c:pt>
                <c:pt idx="1">
                  <c:v>5.8049072411729519E-2</c:v>
                </c:pt>
                <c:pt idx="2">
                  <c:v>0.54557777024737386</c:v>
                </c:pt>
                <c:pt idx="3">
                  <c:v>0.26060388209920915</c:v>
                </c:pt>
                <c:pt idx="4">
                  <c:v>0.24042879019908114</c:v>
                </c:pt>
                <c:pt idx="5">
                  <c:v>0.53149327671620661</c:v>
                </c:pt>
                <c:pt idx="6">
                  <c:v>1.7252675256606231E-2</c:v>
                </c:pt>
                <c:pt idx="12">
                  <c:v>0.22059010825727032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81-4243-B991-B4B7FAF68A17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9.4801223241589572E-3</c:v>
                </c:pt>
                <c:pt idx="1">
                  <c:v>0.25256818986893381</c:v>
                </c:pt>
                <c:pt idx="2">
                  <c:v>0.33910745742806814</c:v>
                </c:pt>
                <c:pt idx="3">
                  <c:v>1.9180470793374038E-2</c:v>
                </c:pt>
                <c:pt idx="4">
                  <c:v>1.0191109264644784</c:v>
                </c:pt>
                <c:pt idx="5">
                  <c:v>1.2494802494802495</c:v>
                </c:pt>
                <c:pt idx="6">
                  <c:v>-0.17630415561450041</c:v>
                </c:pt>
                <c:pt idx="12">
                  <c:v>0.2540783390037511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81-4243-B991-B4B7FAF68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E9-4450-AF9C-3B05657130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2485</c:v>
                </c:pt>
                <c:pt idx="1">
                  <c:v>2739</c:v>
                </c:pt>
                <c:pt idx="2">
                  <c:v>2705</c:v>
                </c:pt>
                <c:pt idx="3">
                  <c:v>3376</c:v>
                </c:pt>
                <c:pt idx="4">
                  <c:v>6870</c:v>
                </c:pt>
                <c:pt idx="5">
                  <c:v>1634</c:v>
                </c:pt>
                <c:pt idx="6">
                  <c:v>3570</c:v>
                </c:pt>
                <c:pt idx="7">
                  <c:v>3944</c:v>
                </c:pt>
                <c:pt idx="8">
                  <c:v>3118</c:v>
                </c:pt>
                <c:pt idx="9">
                  <c:v>2824</c:v>
                </c:pt>
                <c:pt idx="10">
                  <c:v>2361</c:v>
                </c:pt>
                <c:pt idx="11">
                  <c:v>3220</c:v>
                </c:pt>
                <c:pt idx="12">
                  <c:v>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9-4450-AF9C-3B05657130D6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E9-4450-AF9C-3B05657130D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5030</c:v>
                </c:pt>
                <c:pt idx="1">
                  <c:v>4398</c:v>
                </c:pt>
                <c:pt idx="2">
                  <c:v>3695</c:v>
                </c:pt>
                <c:pt idx="3">
                  <c:v>5717</c:v>
                </c:pt>
                <c:pt idx="4">
                  <c:v>5879</c:v>
                </c:pt>
                <c:pt idx="5">
                  <c:v>4085</c:v>
                </c:pt>
                <c:pt idx="6">
                  <c:v>6948</c:v>
                </c:pt>
                <c:pt idx="7">
                  <c:v>7259</c:v>
                </c:pt>
                <c:pt idx="8">
                  <c:v>5770</c:v>
                </c:pt>
                <c:pt idx="9">
                  <c:v>4458</c:v>
                </c:pt>
                <c:pt idx="10">
                  <c:v>3763</c:v>
                </c:pt>
                <c:pt idx="11">
                  <c:v>3879</c:v>
                </c:pt>
                <c:pt idx="12">
                  <c:v>60881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E9-4450-AF9C-3B05657130D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E9-4450-AF9C-3B05657130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E9-4450-AF9C-3B05657130D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E9-4450-AF9C-3B05657130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E9-4450-AF9C-3B05657130D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12">
                  <c:v>37926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E9-4450-AF9C-3B0565713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E9-4450-AF9C-3B05657130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E9-4450-AF9C-3B05657130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E9-4450-AF9C-3B05657130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E9-4450-AF9C-3B05657130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E9-4450-AF9C-3B05657130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E9-4450-AF9C-3B05657130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E9-4450-AF9C-3B05657130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E9-4450-AF9C-3B05657130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E9-4450-AF9C-3B05657130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E9-4450-AF9C-3B05657130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E9-4450-AF9C-3B05657130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E9-4450-AF9C-3B05657130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E9-4450-AF9C-3B05657130D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0.10823201116204895</c:v>
                </c:pt>
                <c:pt idx="1">
                  <c:v>0.38916468810705807</c:v>
                </c:pt>
                <c:pt idx="2">
                  <c:v>4.2105263157894646E-2</c:v>
                </c:pt>
                <c:pt idx="3">
                  <c:v>-0.3311779589541749</c:v>
                </c:pt>
                <c:pt idx="4">
                  <c:v>-1.1925337020394E-2</c:v>
                </c:pt>
                <c:pt idx="5">
                  <c:v>-3.8489871086556215E-2</c:v>
                </c:pt>
                <c:pt idx="6">
                  <c:v>-0.36589463578543147</c:v>
                </c:pt>
                <c:pt idx="12">
                  <c:v>-7.6394807977985035E-2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E9-4450-AF9C-3B05657130D6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1.2374245472837022</c:v>
                </c:pt>
                <c:pt idx="1">
                  <c:v>1.3497626871120847</c:v>
                </c:pt>
                <c:pt idx="2">
                  <c:v>0.82994454713493537</c:v>
                </c:pt>
                <c:pt idx="3">
                  <c:v>0.40936018957345977</c:v>
                </c:pt>
                <c:pt idx="4">
                  <c:v>-0.16783114992721981</c:v>
                </c:pt>
                <c:pt idx="5">
                  <c:v>2.1952264381884943</c:v>
                </c:pt>
                <c:pt idx="6">
                  <c:v>0.48011204481792724</c:v>
                </c:pt>
                <c:pt idx="12">
                  <c:v>0.62222507378416525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E9-4450-AF9C-3B0565713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1-4FAF-AF23-49DB916F75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3323</c:v>
                </c:pt>
                <c:pt idx="1">
                  <c:v>3497</c:v>
                </c:pt>
                <c:pt idx="2">
                  <c:v>3601</c:v>
                </c:pt>
                <c:pt idx="3">
                  <c:v>992</c:v>
                </c:pt>
                <c:pt idx="4">
                  <c:v>24</c:v>
                </c:pt>
                <c:pt idx="5">
                  <c:v>59</c:v>
                </c:pt>
                <c:pt idx="6">
                  <c:v>255</c:v>
                </c:pt>
                <c:pt idx="7">
                  <c:v>331</c:v>
                </c:pt>
                <c:pt idx="8">
                  <c:v>45</c:v>
                </c:pt>
                <c:pt idx="9">
                  <c:v>1656</c:v>
                </c:pt>
                <c:pt idx="10">
                  <c:v>2411</c:v>
                </c:pt>
                <c:pt idx="11">
                  <c:v>2487</c:v>
                </c:pt>
                <c:pt idx="12">
                  <c:v>18681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1-4FAF-AF23-49DB916F7564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1-4FAF-AF23-49DB916F756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3368</c:v>
                </c:pt>
                <c:pt idx="1">
                  <c:v>3577</c:v>
                </c:pt>
                <c:pt idx="2">
                  <c:v>4011</c:v>
                </c:pt>
                <c:pt idx="3">
                  <c:v>2697</c:v>
                </c:pt>
                <c:pt idx="4">
                  <c:v>98</c:v>
                </c:pt>
                <c:pt idx="5">
                  <c:v>86</c:v>
                </c:pt>
                <c:pt idx="6">
                  <c:v>683</c:v>
                </c:pt>
                <c:pt idx="7">
                  <c:v>164</c:v>
                </c:pt>
                <c:pt idx="8">
                  <c:v>126</c:v>
                </c:pt>
                <c:pt idx="9">
                  <c:v>539</c:v>
                </c:pt>
                <c:pt idx="10">
                  <c:v>5248</c:v>
                </c:pt>
                <c:pt idx="11">
                  <c:v>4094</c:v>
                </c:pt>
                <c:pt idx="12">
                  <c:v>24691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1-4FAF-AF23-49DB916F756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1-4FAF-AF23-49DB916F75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1-4FAF-AF23-49DB916F756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81-4FAF-AF23-49DB916F75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81-4FAF-AF23-49DB916F75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12">
                  <c:v>16363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81-4FAF-AF23-49DB916F7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81-4FAF-AF23-49DB916F75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81-4FAF-AF23-49DB916F75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81-4FAF-AF23-49DB916F75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81-4FAF-AF23-49DB916F75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81-4FAF-AF23-49DB916F75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81-4FAF-AF23-49DB916F75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81-4FAF-AF23-49DB916F75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81-4FAF-AF23-49DB916F75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81-4FAF-AF23-49DB916F75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81-4FAF-AF23-49DB916F75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81-4FAF-AF23-49DB916F75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81-4FAF-AF23-49DB916F75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81-4FAF-AF23-49DB916F756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-0.20993261060650459</c:v>
                </c:pt>
                <c:pt idx="1">
                  <c:v>-0.14384369210038739</c:v>
                </c:pt>
                <c:pt idx="2">
                  <c:v>6.3706053396775042E-2</c:v>
                </c:pt>
                <c:pt idx="3">
                  <c:v>-0.19332256327409802</c:v>
                </c:pt>
                <c:pt idx="4">
                  <c:v>3.1956521739130439</c:v>
                </c:pt>
                <c:pt idx="5">
                  <c:v>3.666666666666667</c:v>
                </c:pt>
                <c:pt idx="6">
                  <c:v>3.1142857142857139</c:v>
                </c:pt>
                <c:pt idx="12">
                  <c:v>-0.11503515413737153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81-4FAF-AF23-49DB916F7564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0.62293108636773997</c:v>
                </c:pt>
                <c:pt idx="1">
                  <c:v>0.45353159851301106</c:v>
                </c:pt>
                <c:pt idx="2">
                  <c:v>0.11746737017495135</c:v>
                </c:pt>
                <c:pt idx="3">
                  <c:v>0.51008064516129026</c:v>
                </c:pt>
                <c:pt idx="4">
                  <c:v>7.0416666666666661</c:v>
                </c:pt>
                <c:pt idx="5">
                  <c:v>-0.52542372881355925</c:v>
                </c:pt>
                <c:pt idx="6">
                  <c:v>-0.43529411764705883</c:v>
                </c:pt>
                <c:pt idx="12">
                  <c:v>0.39247723597991668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81-4FAF-AF23-49DB916F7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87-4F28-BA27-D8E2B8D30F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715</c:v>
                </c:pt>
                <c:pt idx="1">
                  <c:v>763</c:v>
                </c:pt>
                <c:pt idx="2">
                  <c:v>2256</c:v>
                </c:pt>
                <c:pt idx="3">
                  <c:v>3418</c:v>
                </c:pt>
                <c:pt idx="4">
                  <c:v>2497</c:v>
                </c:pt>
                <c:pt idx="5">
                  <c:v>1015</c:v>
                </c:pt>
                <c:pt idx="6">
                  <c:v>4188</c:v>
                </c:pt>
                <c:pt idx="7">
                  <c:v>4492</c:v>
                </c:pt>
                <c:pt idx="8">
                  <c:v>1823</c:v>
                </c:pt>
                <c:pt idx="9">
                  <c:v>1849</c:v>
                </c:pt>
                <c:pt idx="10">
                  <c:v>934</c:v>
                </c:pt>
                <c:pt idx="11">
                  <c:v>940</c:v>
                </c:pt>
                <c:pt idx="12">
                  <c:v>24890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7-4F28-BA27-D8E2B8D30F5D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87-4F28-BA27-D8E2B8D30F5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229</c:v>
                </c:pt>
                <c:pt idx="1">
                  <c:v>871</c:v>
                </c:pt>
                <c:pt idx="2">
                  <c:v>936</c:v>
                </c:pt>
                <c:pt idx="3">
                  <c:v>2366</c:v>
                </c:pt>
                <c:pt idx="4">
                  <c:v>2228</c:v>
                </c:pt>
                <c:pt idx="5">
                  <c:v>1245</c:v>
                </c:pt>
                <c:pt idx="6">
                  <c:v>2676</c:v>
                </c:pt>
                <c:pt idx="7">
                  <c:v>4161</c:v>
                </c:pt>
                <c:pt idx="8">
                  <c:v>2532</c:v>
                </c:pt>
                <c:pt idx="9">
                  <c:v>1064</c:v>
                </c:pt>
                <c:pt idx="10">
                  <c:v>634</c:v>
                </c:pt>
                <c:pt idx="11">
                  <c:v>1001</c:v>
                </c:pt>
                <c:pt idx="12">
                  <c:v>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87-4F28-BA27-D8E2B8D30F5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87-4F28-BA27-D8E2B8D30F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87-4F28-BA27-D8E2B8D30F5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87-4F28-BA27-D8E2B8D30F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87-4F28-BA27-D8E2B8D30F5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12">
                  <c:v>10024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87-4F28-BA27-D8E2B8D30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7-4F28-BA27-D8E2B8D30F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87-4F28-BA27-D8E2B8D30F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7-4F28-BA27-D8E2B8D30F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7-4F28-BA27-D8E2B8D30F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87-4F28-BA27-D8E2B8D30F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87-4F28-BA27-D8E2B8D30F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87-4F28-BA27-D8E2B8D30F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87-4F28-BA27-D8E2B8D30F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87-4F28-BA27-D8E2B8D30F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87-4F28-BA27-D8E2B8D30F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87-4F28-BA27-D8E2B8D30F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87-4F28-BA27-D8E2B8D30F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87-4F28-BA27-D8E2B8D30F5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-0.38403451995685001</c:v>
                </c:pt>
                <c:pt idx="1">
                  <c:v>0.36577708006279441</c:v>
                </c:pt>
                <c:pt idx="2">
                  <c:v>0.47393822393822393</c:v>
                </c:pt>
                <c:pt idx="3">
                  <c:v>-0.73935155753337578</c:v>
                </c:pt>
                <c:pt idx="4">
                  <c:v>-9.7966728280961202E-2</c:v>
                </c:pt>
                <c:pt idx="5">
                  <c:v>-0.15419296663660953</c:v>
                </c:pt>
                <c:pt idx="6">
                  <c:v>3.5025017869906971E-2</c:v>
                </c:pt>
                <c:pt idx="12">
                  <c:v>-0.19063383124747679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87-4F28-BA27-D8E2B8D30F5D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-0.20139860139860144</c:v>
                </c:pt>
                <c:pt idx="1">
                  <c:v>0.14023591087811282</c:v>
                </c:pt>
                <c:pt idx="2">
                  <c:v>-0.32313829787234039</c:v>
                </c:pt>
                <c:pt idx="3">
                  <c:v>-0.76009362200117025</c:v>
                </c:pt>
                <c:pt idx="4">
                  <c:v>-0.41369643572286741</c:v>
                </c:pt>
                <c:pt idx="5">
                  <c:v>0.84827586206896544</c:v>
                </c:pt>
                <c:pt idx="6">
                  <c:v>-0.30850047755491883</c:v>
                </c:pt>
                <c:pt idx="12">
                  <c:v>-0.32507406409911122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87-4F28-BA27-D8E2B8D30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E5-4B55-8BB8-4E7D1717B9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12100</c:v>
                </c:pt>
                <c:pt idx="1">
                  <c:v>8468</c:v>
                </c:pt>
                <c:pt idx="2">
                  <c:v>7726</c:v>
                </c:pt>
                <c:pt idx="3">
                  <c:v>4480</c:v>
                </c:pt>
                <c:pt idx="4">
                  <c:v>68</c:v>
                </c:pt>
                <c:pt idx="5">
                  <c:v>80</c:v>
                </c:pt>
                <c:pt idx="6">
                  <c:v>641</c:v>
                </c:pt>
                <c:pt idx="7">
                  <c:v>180</c:v>
                </c:pt>
                <c:pt idx="8">
                  <c:v>136</c:v>
                </c:pt>
                <c:pt idx="9">
                  <c:v>1637</c:v>
                </c:pt>
                <c:pt idx="10">
                  <c:v>6286</c:v>
                </c:pt>
                <c:pt idx="11">
                  <c:v>6080</c:v>
                </c:pt>
                <c:pt idx="12">
                  <c:v>47882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5-4B55-8BB8-4E7D1717B945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E5-4B55-8BB8-4E7D1717B94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1650</c:v>
                </c:pt>
                <c:pt idx="1">
                  <c:v>1120</c:v>
                </c:pt>
                <c:pt idx="2">
                  <c:v>2215</c:v>
                </c:pt>
                <c:pt idx="3">
                  <c:v>1354</c:v>
                </c:pt>
                <c:pt idx="4">
                  <c:v>12</c:v>
                </c:pt>
                <c:pt idx="5">
                  <c:v>46</c:v>
                </c:pt>
                <c:pt idx="6">
                  <c:v>101</c:v>
                </c:pt>
                <c:pt idx="7">
                  <c:v>101</c:v>
                </c:pt>
                <c:pt idx="8">
                  <c:v>15</c:v>
                </c:pt>
                <c:pt idx="9">
                  <c:v>612</c:v>
                </c:pt>
                <c:pt idx="10">
                  <c:v>2952</c:v>
                </c:pt>
                <c:pt idx="11">
                  <c:v>4086</c:v>
                </c:pt>
                <c:pt idx="12">
                  <c:v>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E5-4B55-8BB8-4E7D1717B94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E5-4B55-8BB8-4E7D1717B9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E5-4B55-8BB8-4E7D1717B94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E5-4B55-8BB8-4E7D1717B9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E5-4B55-8BB8-4E7D1717B94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12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E5-4B55-8BB8-4E7D1717B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E5-4B55-8BB8-4E7D1717B9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E5-4B55-8BB8-4E7D1717B9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E5-4B55-8BB8-4E7D1717B9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E5-4B55-8BB8-4E7D1717B9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E5-4B55-8BB8-4E7D1717B9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E5-4B55-8BB8-4E7D1717B9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E5-4B55-8BB8-4E7D1717B9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E5-4B55-8BB8-4E7D1717B9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E5-4B55-8BB8-4E7D1717B9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E5-4B55-8BB8-4E7D1717B9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E5-4B55-8BB8-4E7D1717B9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E5-4B55-8BB8-4E7D1717B9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E5-4B55-8BB8-4E7D1717B94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-0.15992003998001003</c:v>
                </c:pt>
                <c:pt idx="1">
                  <c:v>-0.10774317993937721</c:v>
                </c:pt>
                <c:pt idx="2">
                  <c:v>0.22079589216944795</c:v>
                </c:pt>
                <c:pt idx="3">
                  <c:v>-0.61936284650393048</c:v>
                </c:pt>
                <c:pt idx="4">
                  <c:v>-0.46616541353383456</c:v>
                </c:pt>
                <c:pt idx="5">
                  <c:v>-0.4285714285714286</c:v>
                </c:pt>
                <c:pt idx="6">
                  <c:v>0.3035714285714286</c:v>
                </c:pt>
                <c:pt idx="12">
                  <c:v>-0.16240530303030298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E5-4B55-8BB8-4E7D1717B945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-0.72214876033057851</c:v>
                </c:pt>
                <c:pt idx="1">
                  <c:v>-0.61761927255550308</c:v>
                </c:pt>
                <c:pt idx="2">
                  <c:v>-0.63072741392699971</c:v>
                </c:pt>
                <c:pt idx="3">
                  <c:v>-0.79464285714285721</c:v>
                </c:pt>
                <c:pt idx="4">
                  <c:v>4.4117647058823595E-2</c:v>
                </c:pt>
                <c:pt idx="5">
                  <c:v>-0.7</c:v>
                </c:pt>
                <c:pt idx="6">
                  <c:v>-0.77223088923556937</c:v>
                </c:pt>
                <c:pt idx="12">
                  <c:v>-0.6837589011709323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E5-4B55-8BB8-4E7D1717B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7-4795-8A5D-8D41F9B719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7-4795-8A5D-8D41F9B719BB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C7-4795-8A5D-8D41F9B719BB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C7-4795-8A5D-8D41F9B719BB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C7-4795-8A5D-8D41F9B719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C7-4795-8A5D-8D41F9B719BB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C7-4795-8A5D-8D41F9B719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C7-4795-8A5D-8D41F9B719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12">
                  <c:v>1162503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C7-4795-8A5D-8D41F9B7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C7-4795-8A5D-8D41F9B719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C7-4795-8A5D-8D41F9B719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7-4795-8A5D-8D41F9B719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7-4795-8A5D-8D41F9B719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7-4795-8A5D-8D41F9B719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7-4795-8A5D-8D41F9B719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C7-4795-8A5D-8D41F9B719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7-4795-8A5D-8D41F9B719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C7-4795-8A5D-8D41F9B719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C7-4795-8A5D-8D41F9B719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C7-4795-8A5D-8D41F9B719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C7-4795-8A5D-8D41F9B719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C7-4795-8A5D-8D41F9B719BB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12">
                  <c:v>9.6252100555055842E-2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C7-4795-8A5D-8D41F9B719BB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12">
                  <c:v>0.10239178096740909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C7-4795-8A5D-8D41F9B7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1D-4E0F-B2E2-F9804E4219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115438</c:v>
                </c:pt>
                <c:pt idx="1">
                  <c:v>102097</c:v>
                </c:pt>
                <c:pt idx="2">
                  <c:v>112123</c:v>
                </c:pt>
                <c:pt idx="3">
                  <c:v>108972</c:v>
                </c:pt>
                <c:pt idx="4">
                  <c:v>104051</c:v>
                </c:pt>
                <c:pt idx="5">
                  <c:v>108461</c:v>
                </c:pt>
                <c:pt idx="6">
                  <c:v>126681</c:v>
                </c:pt>
                <c:pt idx="7">
                  <c:v>134701</c:v>
                </c:pt>
                <c:pt idx="8">
                  <c:v>126374</c:v>
                </c:pt>
                <c:pt idx="9">
                  <c:v>125216</c:v>
                </c:pt>
                <c:pt idx="10">
                  <c:v>104690</c:v>
                </c:pt>
                <c:pt idx="11">
                  <c:v>109384</c:v>
                </c:pt>
                <c:pt idx="12">
                  <c:v>1378188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D-4E0F-B2E2-F9804E421978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1D-4E0F-B2E2-F9804E42197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90631</c:v>
                </c:pt>
                <c:pt idx="1">
                  <c:v>114673</c:v>
                </c:pt>
                <c:pt idx="2">
                  <c:v>121331</c:v>
                </c:pt>
                <c:pt idx="3">
                  <c:v>129658</c:v>
                </c:pt>
                <c:pt idx="4">
                  <c:v>112218</c:v>
                </c:pt>
                <c:pt idx="5">
                  <c:v>116273</c:v>
                </c:pt>
                <c:pt idx="6">
                  <c:v>136571</c:v>
                </c:pt>
                <c:pt idx="7">
                  <c:v>151061</c:v>
                </c:pt>
                <c:pt idx="8">
                  <c:v>116897</c:v>
                </c:pt>
                <c:pt idx="9">
                  <c:v>130908</c:v>
                </c:pt>
                <c:pt idx="10">
                  <c:v>124620</c:v>
                </c:pt>
                <c:pt idx="11">
                  <c:v>127755</c:v>
                </c:pt>
                <c:pt idx="12">
                  <c:v>1472596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D-4E0F-B2E2-F9804E42197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1D-4E0F-B2E2-F9804E4219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D-4E0F-B2E2-F9804E42197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1D-4E0F-B2E2-F9804E4219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1D-4E0F-B2E2-F9804E4219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12">
                  <c:v>984060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D-4E0F-B2E2-F9804E421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1D-4E0F-B2E2-F9804E4219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1D-4E0F-B2E2-F9804E4219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1D-4E0F-B2E2-F9804E4219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1D-4E0F-B2E2-F9804E4219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1D-4E0F-B2E2-F9804E4219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1D-4E0F-B2E2-F9804E4219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1D-4E0F-B2E2-F9804E4219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1D-4E0F-B2E2-F9804E4219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1D-4E0F-B2E2-F9804E4219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1D-4E0F-B2E2-F9804E4219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1D-4E0F-B2E2-F9804E4219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1D-4E0F-B2E2-F9804E4219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1D-4E0F-B2E2-F9804E42197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5.7454777865307172E-2</c:v>
                </c:pt>
                <c:pt idx="1">
                  <c:v>0.10819103834352228</c:v>
                </c:pt>
                <c:pt idx="2">
                  <c:v>0.24561927858997135</c:v>
                </c:pt>
                <c:pt idx="3">
                  <c:v>8.8720867433841555E-2</c:v>
                </c:pt>
                <c:pt idx="4">
                  <c:v>0.1372179681421728</c:v>
                </c:pt>
                <c:pt idx="5">
                  <c:v>0.1123117329485579</c:v>
                </c:pt>
                <c:pt idx="6">
                  <c:v>4.9592978794874121E-2</c:v>
                </c:pt>
                <c:pt idx="12">
                  <c:v>0.11132693832285701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D-4E0F-B2E2-F9804E421978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0.23260104991423969</c:v>
                </c:pt>
                <c:pt idx="1">
                  <c:v>0.39020735183208122</c:v>
                </c:pt>
                <c:pt idx="2">
                  <c:v>0.30095520098463302</c:v>
                </c:pt>
                <c:pt idx="3">
                  <c:v>0.20244650001835329</c:v>
                </c:pt>
                <c:pt idx="4">
                  <c:v>0.33453787085179387</c:v>
                </c:pt>
                <c:pt idx="5">
                  <c:v>0.26512755737085225</c:v>
                </c:pt>
                <c:pt idx="6">
                  <c:v>0.15927408214333649</c:v>
                </c:pt>
                <c:pt idx="12">
                  <c:v>0.2651464407712294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D-4E0F-B2E2-F9804E421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1-44AD-8909-2803785039E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100949</c:v>
                </c:pt>
                <c:pt idx="1">
                  <c:v>90864</c:v>
                </c:pt>
                <c:pt idx="2">
                  <c:v>97358</c:v>
                </c:pt>
                <c:pt idx="3">
                  <c:v>94013</c:v>
                </c:pt>
                <c:pt idx="4">
                  <c:v>87047</c:v>
                </c:pt>
                <c:pt idx="5">
                  <c:v>82588</c:v>
                </c:pt>
                <c:pt idx="6">
                  <c:v>98910</c:v>
                </c:pt>
                <c:pt idx="7">
                  <c:v>106113</c:v>
                </c:pt>
                <c:pt idx="8">
                  <c:v>97407</c:v>
                </c:pt>
                <c:pt idx="9">
                  <c:v>97469</c:v>
                </c:pt>
                <c:pt idx="10">
                  <c:v>78135</c:v>
                </c:pt>
                <c:pt idx="11">
                  <c:v>82644</c:v>
                </c:pt>
                <c:pt idx="12">
                  <c:v>1113497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1-44AD-8909-2803785039EF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1-44AD-8909-2803785039EF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73133</c:v>
                </c:pt>
                <c:pt idx="1">
                  <c:v>90824</c:v>
                </c:pt>
                <c:pt idx="2">
                  <c:v>93707</c:v>
                </c:pt>
                <c:pt idx="3">
                  <c:v>104823</c:v>
                </c:pt>
                <c:pt idx="4">
                  <c:v>85028</c:v>
                </c:pt>
                <c:pt idx="5">
                  <c:v>88450</c:v>
                </c:pt>
                <c:pt idx="6">
                  <c:v>106881</c:v>
                </c:pt>
                <c:pt idx="7">
                  <c:v>121705</c:v>
                </c:pt>
                <c:pt idx="8">
                  <c:v>91809</c:v>
                </c:pt>
                <c:pt idx="9">
                  <c:v>104534</c:v>
                </c:pt>
                <c:pt idx="10">
                  <c:v>99553</c:v>
                </c:pt>
                <c:pt idx="11">
                  <c:v>101660</c:v>
                </c:pt>
                <c:pt idx="12">
                  <c:v>1162107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E1-44AD-8909-2803785039EF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1-44AD-8909-2803785039E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1-44AD-8909-2803785039EF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E1-44AD-8909-2803785039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E1-44AD-8909-2803785039E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12">
                  <c:v>780647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E1-44AD-8909-28037850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E1-44AD-8909-2803785039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E1-44AD-8909-2803785039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E1-44AD-8909-2803785039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E1-44AD-8909-2803785039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E1-44AD-8909-2803785039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E1-44AD-8909-2803785039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E1-44AD-8909-2803785039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E1-44AD-8909-2803785039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E1-44AD-8909-2803785039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E1-44AD-8909-2803785039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E1-44AD-8909-2803785039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E1-44AD-8909-2803785039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E1-44AD-8909-2803785039E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6.0945405654035945E-3</c:v>
                </c:pt>
                <c:pt idx="1">
                  <c:v>3.8706203396946304E-2</c:v>
                </c:pt>
                <c:pt idx="2">
                  <c:v>0.20497054872377807</c:v>
                </c:pt>
                <c:pt idx="3">
                  <c:v>8.3001952868085205E-2</c:v>
                </c:pt>
                <c:pt idx="4">
                  <c:v>0.13074604370761111</c:v>
                </c:pt>
                <c:pt idx="5">
                  <c:v>7.5383663491870312E-2</c:v>
                </c:pt>
                <c:pt idx="6">
                  <c:v>3.9507818692801067E-2</c:v>
                </c:pt>
                <c:pt idx="12">
                  <c:v>7.9182270735959071E-2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E1-44AD-8909-2803785039EF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0.1267174513863436</c:v>
                </c:pt>
                <c:pt idx="1">
                  <c:v>0.25253125550272926</c:v>
                </c:pt>
                <c:pt idx="2">
                  <c:v>0.19769305039133922</c:v>
                </c:pt>
                <c:pt idx="3">
                  <c:v>0.13848084839330732</c:v>
                </c:pt>
                <c:pt idx="4">
                  <c:v>0.24112261192229489</c:v>
                </c:pt>
                <c:pt idx="5">
                  <c:v>0.28373371434106653</c:v>
                </c:pt>
                <c:pt idx="6">
                  <c:v>0.16673743807501773</c:v>
                </c:pt>
                <c:pt idx="12">
                  <c:v>0.19780921211116897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E1-44AD-8909-28037850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6B-4D98-82FC-451E01ED09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14489</c:v>
                </c:pt>
                <c:pt idx="1">
                  <c:v>11233</c:v>
                </c:pt>
                <c:pt idx="2">
                  <c:v>14765</c:v>
                </c:pt>
                <c:pt idx="3">
                  <c:v>14959</c:v>
                </c:pt>
                <c:pt idx="4">
                  <c:v>17004</c:v>
                </c:pt>
                <c:pt idx="5">
                  <c:v>25873</c:v>
                </c:pt>
                <c:pt idx="6">
                  <c:v>27771</c:v>
                </c:pt>
                <c:pt idx="7">
                  <c:v>28588</c:v>
                </c:pt>
                <c:pt idx="8">
                  <c:v>28967</c:v>
                </c:pt>
                <c:pt idx="9">
                  <c:v>27747</c:v>
                </c:pt>
                <c:pt idx="10">
                  <c:v>26555</c:v>
                </c:pt>
                <c:pt idx="11">
                  <c:v>26740</c:v>
                </c:pt>
                <c:pt idx="12">
                  <c:v>264691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B-4D98-82FC-451E01ED09F6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6B-4D98-82FC-451E01ED09F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17498</c:v>
                </c:pt>
                <c:pt idx="1">
                  <c:v>23849</c:v>
                </c:pt>
                <c:pt idx="2">
                  <c:v>27624</c:v>
                </c:pt>
                <c:pt idx="3">
                  <c:v>24835</c:v>
                </c:pt>
                <c:pt idx="4">
                  <c:v>27190</c:v>
                </c:pt>
                <c:pt idx="5">
                  <c:v>27823</c:v>
                </c:pt>
                <c:pt idx="6">
                  <c:v>29690</c:v>
                </c:pt>
                <c:pt idx="7">
                  <c:v>29356</c:v>
                </c:pt>
                <c:pt idx="8">
                  <c:v>25088</c:v>
                </c:pt>
                <c:pt idx="9">
                  <c:v>26374</c:v>
                </c:pt>
                <c:pt idx="10">
                  <c:v>25067</c:v>
                </c:pt>
                <c:pt idx="11">
                  <c:v>26095</c:v>
                </c:pt>
                <c:pt idx="12">
                  <c:v>310489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6B-4D98-82FC-451E01ED09F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6B-4D98-82FC-451E01ED09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6B-4D98-82FC-451E01ED09F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6B-4D98-82FC-451E01ED09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6B-4D98-82FC-451E01ED09F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12">
                  <c:v>203413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6B-4D98-82FC-451E01ED0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6B-4D98-82FC-451E01ED09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B-4D98-82FC-451E01ED09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B-4D98-82FC-451E01ED09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B-4D98-82FC-451E01ED09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B-4D98-82FC-451E01ED09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B-4D98-82FC-451E01ED09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B-4D98-82FC-451E01ED09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B-4D98-82FC-451E01ED09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B-4D98-82FC-451E01ED09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B-4D98-82FC-451E01ED09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B-4D98-82FC-451E01ED09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B-4D98-82FC-451E01ED09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B-4D98-82FC-451E01ED09F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0.32744350413838008</c:v>
                </c:pt>
                <c:pt idx="1">
                  <c:v>0.51950297136682866</c:v>
                </c:pt>
                <c:pt idx="2">
                  <c:v>0.43906757155503096</c:v>
                </c:pt>
                <c:pt idx="3">
                  <c:v>0.11497723682988004</c:v>
                </c:pt>
                <c:pt idx="4">
                  <c:v>0.16049847520801164</c:v>
                </c:pt>
                <c:pt idx="5">
                  <c:v>0.25927420982521299</c:v>
                </c:pt>
                <c:pt idx="6">
                  <c:v>8.8329931149015772E-2</c:v>
                </c:pt>
                <c:pt idx="12">
                  <c:v>0.25476056824560644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6B-4D98-82FC-451E01ED09F6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0.97032231347919118</c:v>
                </c:pt>
                <c:pt idx="1">
                  <c:v>1.5038725184723583</c:v>
                </c:pt>
                <c:pt idx="2">
                  <c:v>0.98184896715204872</c:v>
                </c:pt>
                <c:pt idx="3">
                  <c:v>0.60445216926265122</c:v>
                </c:pt>
                <c:pt idx="4">
                  <c:v>0.81274994119030808</c:v>
                </c:pt>
                <c:pt idx="5">
                  <c:v>0.20573570904031224</c:v>
                </c:pt>
                <c:pt idx="6">
                  <c:v>0.13269237693997327</c:v>
                </c:pt>
                <c:pt idx="12">
                  <c:v>0.61318540136723398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6B-4D98-82FC-451E01ED0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82-45AF-9F32-8B9ECF26A45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40894</c:v>
                </c:pt>
                <c:pt idx="1">
                  <c:v>42729</c:v>
                </c:pt>
                <c:pt idx="2">
                  <c:v>42739</c:v>
                </c:pt>
                <c:pt idx="3">
                  <c:v>33080</c:v>
                </c:pt>
                <c:pt idx="4">
                  <c:v>25202</c:v>
                </c:pt>
                <c:pt idx="5">
                  <c:v>37299</c:v>
                </c:pt>
                <c:pt idx="6">
                  <c:v>54762</c:v>
                </c:pt>
                <c:pt idx="7">
                  <c:v>47149</c:v>
                </c:pt>
                <c:pt idx="8">
                  <c:v>37741</c:v>
                </c:pt>
                <c:pt idx="9">
                  <c:v>36272</c:v>
                </c:pt>
                <c:pt idx="10">
                  <c:v>40623</c:v>
                </c:pt>
                <c:pt idx="11">
                  <c:v>40078</c:v>
                </c:pt>
                <c:pt idx="12">
                  <c:v>478568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82-45AF-9F32-8B9ECF26A45A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82-45AF-9F32-8B9ECF26A45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24239</c:v>
                </c:pt>
                <c:pt idx="1">
                  <c:v>26617</c:v>
                </c:pt>
                <c:pt idx="2">
                  <c:v>27574</c:v>
                </c:pt>
                <c:pt idx="3">
                  <c:v>22852</c:v>
                </c:pt>
                <c:pt idx="4">
                  <c:v>13692</c:v>
                </c:pt>
                <c:pt idx="5">
                  <c:v>15947</c:v>
                </c:pt>
                <c:pt idx="6">
                  <c:v>22949</c:v>
                </c:pt>
                <c:pt idx="7">
                  <c:v>27464</c:v>
                </c:pt>
                <c:pt idx="8">
                  <c:v>19192</c:v>
                </c:pt>
                <c:pt idx="9">
                  <c:v>23206</c:v>
                </c:pt>
                <c:pt idx="10">
                  <c:v>28403</c:v>
                </c:pt>
                <c:pt idx="11">
                  <c:v>28386</c:v>
                </c:pt>
                <c:pt idx="12">
                  <c:v>280521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82-45AF-9F32-8B9ECF26A45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82-45AF-9F32-8B9ECF26A45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82-45AF-9F32-8B9ECF26A45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82-45AF-9F32-8B9ECF26A4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82-45AF-9F32-8B9ECF26A45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12">
                  <c:v>178443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82-45AF-9F32-8B9ECF26A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82-45AF-9F32-8B9ECF26A4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82-45AF-9F32-8B9ECF26A4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82-45AF-9F32-8B9ECF26A4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82-45AF-9F32-8B9ECF26A4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82-45AF-9F32-8B9ECF26A4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82-45AF-9F32-8B9ECF26A4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82-45AF-9F32-8B9ECF26A4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82-45AF-9F32-8B9ECF26A4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82-45AF-9F32-8B9ECF26A4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82-45AF-9F32-8B9ECF26A4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82-45AF-9F32-8B9ECF26A4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82-45AF-9F32-8B9ECF26A4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82-45AF-9F32-8B9ECF26A45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5.9839248007628854E-2</c:v>
                </c:pt>
                <c:pt idx="1">
                  <c:v>-0.12270719208340697</c:v>
                </c:pt>
                <c:pt idx="2">
                  <c:v>6.7964174991388182E-2</c:v>
                </c:pt>
                <c:pt idx="3">
                  <c:v>-3.4763071895424824E-2</c:v>
                </c:pt>
                <c:pt idx="4">
                  <c:v>0.14815218576256406</c:v>
                </c:pt>
                <c:pt idx="5">
                  <c:v>5.1196703122523335E-2</c:v>
                </c:pt>
                <c:pt idx="6">
                  <c:v>1.4974351237175609E-2</c:v>
                </c:pt>
                <c:pt idx="12">
                  <c:v>1.9954044537930482E-2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82-45AF-9F32-8B9ECF26A45A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-0.23903262092238475</c:v>
                </c:pt>
                <c:pt idx="1">
                  <c:v>-0.41905965503522202</c:v>
                </c:pt>
                <c:pt idx="2">
                  <c:v>-0.27459697232036318</c:v>
                </c:pt>
                <c:pt idx="3">
                  <c:v>-0.28570133010882703</c:v>
                </c:pt>
                <c:pt idx="4">
                  <c:v>-0.16419331799063563</c:v>
                </c:pt>
                <c:pt idx="5">
                  <c:v>-0.46658087348186283</c:v>
                </c:pt>
                <c:pt idx="6">
                  <c:v>-0.50861911544501659</c:v>
                </c:pt>
                <c:pt idx="12">
                  <c:v>-0.35511465278907139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82-45AF-9F32-8B9ECF26A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E1-4BCB-BA16-8734E18FD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1-4BCB-BA16-8734E18FDF9A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E1-4BCB-BA16-8734E18FDF9A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E1-4BCB-BA16-8734E18FDF9A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E1-4BCB-BA16-8734E18FD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E1-4BCB-BA16-8734E18FDF9A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E1-4BCB-BA16-8734E18FDF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E1-4BCB-BA16-8734E18FD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12">
                  <c:v>6.9479903176642859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E1-4BCB-BA16-8734E18FD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E1-4BCB-BA16-8734E18FDF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E1-4BCB-BA16-8734E18FDF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E1-4BCB-BA16-8734E18FDF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E1-4BCB-BA16-8734E18FDF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E1-4BCB-BA16-8734E18FDF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E1-4BCB-BA16-8734E18FDF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E1-4BCB-BA16-8734E18FDF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E1-4BCB-BA16-8734E18FDF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E1-4BCB-BA16-8734E18FDF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E1-4BCB-BA16-8734E18FDF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E1-4BCB-BA16-8734E18FDF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E1-4BCB-BA16-8734E18FDF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E1-4BCB-BA16-8734E18FDF9A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12">
                  <c:v>0.22092750880595968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E1-4BCB-BA16-8734E18FDF9A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12">
                  <c:v>-0.58284637214060986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E1-4BCB-BA16-8734E18FD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52-4A1D-AD5A-9AB8C1DAB5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4.7893120393120396</c:v>
                </c:pt>
                <c:pt idx="1">
                  <c:v>3.8033419023136248</c:v>
                </c:pt>
                <c:pt idx="2">
                  <c:v>3.8112359550561798</c:v>
                </c:pt>
                <c:pt idx="3">
                  <c:v>4.5026146419951729</c:v>
                </c:pt>
                <c:pt idx="4">
                  <c:v>5.79195436805764</c:v>
                </c:pt>
                <c:pt idx="5">
                  <c:v>6.8252631578947369</c:v>
                </c:pt>
                <c:pt idx="6">
                  <c:v>3.4445435622955696</c:v>
                </c:pt>
                <c:pt idx="7">
                  <c:v>3.7913226032190344</c:v>
                </c:pt>
                <c:pt idx="8">
                  <c:v>4.485606579849212</c:v>
                </c:pt>
                <c:pt idx="9">
                  <c:v>3.807153965785381</c:v>
                </c:pt>
                <c:pt idx="10">
                  <c:v>3.5686884396060137</c:v>
                </c:pt>
                <c:pt idx="11">
                  <c:v>3.6236462093862816</c:v>
                </c:pt>
                <c:pt idx="12">
                  <c:v>4.2325295653509443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2-4A1D-AD5A-9AB8C1DAB5B7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52-4A1D-AD5A-9AB8C1DAB5B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5.724462365591398</c:v>
                </c:pt>
                <c:pt idx="1">
                  <c:v>2.9379509379509381</c:v>
                </c:pt>
                <c:pt idx="2">
                  <c:v>3.2213947190250507</c:v>
                </c:pt>
                <c:pt idx="3">
                  <c:v>2.8110674525212835</c:v>
                </c:pt>
                <c:pt idx="4">
                  <c:v>2.6286314315715784</c:v>
                </c:pt>
                <c:pt idx="5">
                  <c:v>3.6400807672892479</c:v>
                </c:pt>
                <c:pt idx="6">
                  <c:v>4.1811648079306076</c:v>
                </c:pt>
                <c:pt idx="7">
                  <c:v>4.0331521739130434</c:v>
                </c:pt>
                <c:pt idx="8">
                  <c:v>3.5713871154962273</c:v>
                </c:pt>
                <c:pt idx="9">
                  <c:v>3.554815263476681</c:v>
                </c:pt>
                <c:pt idx="10">
                  <c:v>3.6112132352941178</c:v>
                </c:pt>
                <c:pt idx="11">
                  <c:v>4.1630076838638859</c:v>
                </c:pt>
                <c:pt idx="12">
                  <c:v>3.6206255806751315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2-4A1D-AD5A-9AB8C1DAB5B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2-4A1D-AD5A-9AB8C1DAB5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52-4A1D-AD5A-9AB8C1DAB5B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52-4A1D-AD5A-9AB8C1DAB5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52-4A1D-AD5A-9AB8C1DAB5B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12">
                  <c:v>3.4116171617161717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52-4A1D-AD5A-9AB8C1DA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52-4A1D-AD5A-9AB8C1DAB5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52-4A1D-AD5A-9AB8C1DAB5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2-4A1D-AD5A-9AB8C1DAB5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2-4A1D-AD5A-9AB8C1DAB5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2-4A1D-AD5A-9AB8C1DAB5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52-4A1D-AD5A-9AB8C1DAB5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52-4A1D-AD5A-9AB8C1DAB5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52-4A1D-AD5A-9AB8C1DAB5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52-4A1D-AD5A-9AB8C1DAB5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52-4A1D-AD5A-9AB8C1DAB5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52-4A1D-AD5A-9AB8C1DAB5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52-4A1D-AD5A-9AB8C1DAB5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52-4A1D-AD5A-9AB8C1DAB5B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-0.16076280668105181</c:v>
                </c:pt>
                <c:pt idx="1">
                  <c:v>-1.5398953139477007</c:v>
                </c:pt>
                <c:pt idx="2">
                  <c:v>-0.48136100205645915</c:v>
                </c:pt>
                <c:pt idx="3">
                  <c:v>0.93918624606887446</c:v>
                </c:pt>
                <c:pt idx="4">
                  <c:v>-0.26821231885971475</c:v>
                </c:pt>
                <c:pt idx="5">
                  <c:v>5.7979048460496507E-2</c:v>
                </c:pt>
                <c:pt idx="6">
                  <c:v>-0.11783257581034912</c:v>
                </c:pt>
                <c:pt idx="12">
                  <c:v>-0.1085060197641301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52-4A1D-AD5A-9AB8C1DAB5B7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-0.29028103156010143</c:v>
                </c:pt>
                <c:pt idx="1">
                  <c:v>-1.3022249998564392</c:v>
                </c:pt>
                <c:pt idx="2">
                  <c:v>-0.67790262172284654</c:v>
                </c:pt>
                <c:pt idx="3">
                  <c:v>-0.71302678950059573</c:v>
                </c:pt>
                <c:pt idx="4">
                  <c:v>-2.7769951658817562</c:v>
                </c:pt>
                <c:pt idx="5">
                  <c:v>-3.4188988565048319</c:v>
                </c:pt>
                <c:pt idx="6">
                  <c:v>0.23906538712077285</c:v>
                </c:pt>
                <c:pt idx="12">
                  <c:v>-1.062704799817598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52-4A1D-AD5A-9AB8C1DA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0E-4F51-9589-E3820C193F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3.5772179627601313</c:v>
                </c:pt>
                <c:pt idx="1">
                  <c:v>3.0201765447667088</c:v>
                </c:pt>
                <c:pt idx="2">
                  <c:v>2.6838193253287592</c:v>
                </c:pt>
                <c:pt idx="3">
                  <c:v>4.5868725868725866</c:v>
                </c:pt>
                <c:pt idx="4">
                  <c:v>11.237410071942445</c:v>
                </c:pt>
                <c:pt idx="5">
                  <c:v>6.9779411764705879</c:v>
                </c:pt>
                <c:pt idx="6">
                  <c:v>4.9152876280535853</c:v>
                </c:pt>
                <c:pt idx="7">
                  <c:v>5.3558235959291371</c:v>
                </c:pt>
                <c:pt idx="8">
                  <c:v>4.2733615748816343</c:v>
                </c:pt>
                <c:pt idx="9">
                  <c:v>3.8845196615231457</c:v>
                </c:pt>
                <c:pt idx="10">
                  <c:v>4.3718592964824117</c:v>
                </c:pt>
                <c:pt idx="11">
                  <c:v>4.5031347962382444</c:v>
                </c:pt>
                <c:pt idx="12">
                  <c:v>4.7410451007879342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E-4F51-9589-E3820C193F96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0E-4F51-9589-E3820C193F96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5.7339805825242722</c:v>
                </c:pt>
                <c:pt idx="1">
                  <c:v>4.2582524271844662</c:v>
                </c:pt>
                <c:pt idx="2">
                  <c:v>4.8299445471349349</c:v>
                </c:pt>
                <c:pt idx="3">
                  <c:v>3.7936046511627906</c:v>
                </c:pt>
                <c:pt idx="4">
                  <c:v>3.9125596184419713</c:v>
                </c:pt>
                <c:pt idx="5">
                  <c:v>5.4429347826086953</c:v>
                </c:pt>
                <c:pt idx="6">
                  <c:v>6.2126563649742454</c:v>
                </c:pt>
                <c:pt idx="7">
                  <c:v>6.4098601913171454</c:v>
                </c:pt>
                <c:pt idx="8">
                  <c:v>5.5612691466083151</c:v>
                </c:pt>
                <c:pt idx="9">
                  <c:v>4.6286201022146507</c:v>
                </c:pt>
                <c:pt idx="10">
                  <c:v>4.5814977973568283</c:v>
                </c:pt>
                <c:pt idx="11">
                  <c:v>4.6321559074299632</c:v>
                </c:pt>
                <c:pt idx="12">
                  <c:v>5.2284492213204654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E-4F51-9589-E3820C193F96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0E-4F51-9589-E3820C193F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0E-4F51-9589-E3820C193F96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0E-4F51-9589-E3820C193F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0E-4F51-9589-E3820C193F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12">
                  <c:v>4.9799063597346862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0E-4F51-9589-E3820C19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0E-4F51-9589-E3820C193F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0E-4F51-9589-E3820C193F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0E-4F51-9589-E3820C193F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0E-4F51-9589-E3820C193F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0E-4F51-9589-E3820C193F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0E-4F51-9589-E3820C193F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0E-4F51-9589-E3820C193F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0E-4F51-9589-E3820C193F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0E-4F51-9589-E3820C193F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0E-4F51-9589-E3820C193F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0E-4F51-9589-E3820C193F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0E-4F51-9589-E3820C193F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0E-4F51-9589-E3820C193F9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0.76183594618467598</c:v>
                </c:pt>
                <c:pt idx="1">
                  <c:v>-0.97910341132345069</c:v>
                </c:pt>
                <c:pt idx="2">
                  <c:v>-6.6331747654825968E-2</c:v>
                </c:pt>
                <c:pt idx="3">
                  <c:v>0.71098403116614417</c:v>
                </c:pt>
                <c:pt idx="4">
                  <c:v>0.9738395258096566</c:v>
                </c:pt>
                <c:pt idx="5">
                  <c:v>0.45917470507634395</c:v>
                </c:pt>
                <c:pt idx="6">
                  <c:v>0.61111712977553623</c:v>
                </c:pt>
                <c:pt idx="12">
                  <c:v>0.39330378569219882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0E-4F51-9589-E3820C193F96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2.2275542715131875</c:v>
                </c:pt>
                <c:pt idx="1">
                  <c:v>0.52527800068783659</c:v>
                </c:pt>
                <c:pt idx="2">
                  <c:v>1.4305718185826795</c:v>
                </c:pt>
                <c:pt idx="3">
                  <c:v>0.21241693355370117</c:v>
                </c:pt>
                <c:pt idx="4">
                  <c:v>-6.3047955166863812</c:v>
                </c:pt>
                <c:pt idx="5">
                  <c:v>-2.1784073769367884</c:v>
                </c:pt>
                <c:pt idx="6">
                  <c:v>1.1282978982622041</c:v>
                </c:pt>
                <c:pt idx="12">
                  <c:v>-3.1899409693504133E-2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0E-4F51-9589-E3820C19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A5-4881-99A4-B9252D93C1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6.337062937062937</c:v>
                </c:pt>
                <c:pt idx="1">
                  <c:v>4.6173001310615991</c:v>
                </c:pt>
                <c:pt idx="2">
                  <c:v>4.6852836879432624</c:v>
                </c:pt>
                <c:pt idx="3">
                  <c:v>4.4643066120538331</c:v>
                </c:pt>
                <c:pt idx="4">
                  <c:v>3.9731678013616341</c:v>
                </c:pt>
                <c:pt idx="5">
                  <c:v>6.6206896551724137</c:v>
                </c:pt>
                <c:pt idx="6">
                  <c:v>2.5532473734479466</c:v>
                </c:pt>
                <c:pt idx="7">
                  <c:v>2.8673196794300981</c:v>
                </c:pt>
                <c:pt idx="8">
                  <c:v>4.9528250137136585</c:v>
                </c:pt>
                <c:pt idx="9">
                  <c:v>3.7230935640886966</c:v>
                </c:pt>
                <c:pt idx="10">
                  <c:v>2.7130620985010707</c:v>
                </c:pt>
                <c:pt idx="11">
                  <c:v>2.429787234042553</c:v>
                </c:pt>
                <c:pt idx="12">
                  <c:v>3.8098834873443148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5-4881-99A4-B9252D93C136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5-4881-99A4-B9252D93C13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5.7030567685589517</c:v>
                </c:pt>
                <c:pt idx="1">
                  <c:v>2.1572904707233067</c:v>
                </c:pt>
                <c:pt idx="2">
                  <c:v>2.2916666666666665</c:v>
                </c:pt>
                <c:pt idx="3">
                  <c:v>2.5253592561284868</c:v>
                </c:pt>
                <c:pt idx="4">
                  <c:v>2.2661579892280073</c:v>
                </c:pt>
                <c:pt idx="5">
                  <c:v>2.5742971887550201</c:v>
                </c:pt>
                <c:pt idx="6">
                  <c:v>3.1494768310911807</c:v>
                </c:pt>
                <c:pt idx="7">
                  <c:v>3.2569093967796201</c:v>
                </c:pt>
                <c:pt idx="8">
                  <c:v>2.8530805687203791</c:v>
                </c:pt>
                <c:pt idx="9">
                  <c:v>2.9624060150375939</c:v>
                </c:pt>
                <c:pt idx="10">
                  <c:v>2.9164037854889591</c:v>
                </c:pt>
                <c:pt idx="11">
                  <c:v>3.7782217782217784</c:v>
                </c:pt>
                <c:pt idx="12">
                  <c:v>2.8855237426665998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A5-4881-99A4-B9252D93C13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A5-4881-99A4-B9252D93C1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A5-4881-99A4-B9252D93C13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A5-4881-99A4-B9252D93C1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A5-4881-99A4-B9252D93C1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12">
                  <c:v>2.6096368715083798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A5-4881-99A4-B9252D93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A5-4881-99A4-B9252D93C1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A5-4881-99A4-B9252D93C1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5-4881-99A4-B9252D93C1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5-4881-99A4-B9252D93C1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5-4881-99A4-B9252D93C1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5-4881-99A4-B9252D93C1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5-4881-99A4-B9252D93C1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5-4881-99A4-B9252D93C1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5-4881-99A4-B9252D93C1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5-4881-99A4-B9252D93C1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A5-4881-99A4-B9252D93C1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A5-4881-99A4-B9252D93C1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A5-4881-99A4-B9252D93C13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-0.91654717305508804</c:v>
                </c:pt>
                <c:pt idx="1">
                  <c:v>-1.7212977498691784</c:v>
                </c:pt>
                <c:pt idx="2">
                  <c:v>-0.5955617419271646</c:v>
                </c:pt>
                <c:pt idx="3">
                  <c:v>0.5756803063898408</c:v>
                </c:pt>
                <c:pt idx="4">
                  <c:v>-0.88672691736614029</c:v>
                </c:pt>
                <c:pt idx="5">
                  <c:v>-6.2836340005496538E-3</c:v>
                </c:pt>
                <c:pt idx="6">
                  <c:v>-0.23262423040925029</c:v>
                </c:pt>
                <c:pt idx="12">
                  <c:v>-0.35515925283558492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A5-4881-99A4-B9252D93C136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-2.892229311844023</c:v>
                </c:pt>
                <c:pt idx="1">
                  <c:v>-2.6839667977282655</c:v>
                </c:pt>
                <c:pt idx="2">
                  <c:v>-2.0742817233067203</c:v>
                </c:pt>
                <c:pt idx="3">
                  <c:v>-1.367965148639199</c:v>
                </c:pt>
                <c:pt idx="4">
                  <c:v>-1.930135014476388</c:v>
                </c:pt>
                <c:pt idx="5">
                  <c:v>-3.8514998897139914</c:v>
                </c:pt>
                <c:pt idx="6">
                  <c:v>0.13943218456310325</c:v>
                </c:pt>
                <c:pt idx="12">
                  <c:v>-1.5121649060299993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A5-4881-99A4-B9252D93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0-4BB7-BE91-ED1A603621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18112</c:v>
                </c:pt>
                <c:pt idx="1">
                  <c:v>17667</c:v>
                </c:pt>
                <c:pt idx="2">
                  <c:v>17968</c:v>
                </c:pt>
                <c:pt idx="3">
                  <c:v>15147</c:v>
                </c:pt>
                <c:pt idx="4">
                  <c:v>11468</c:v>
                </c:pt>
                <c:pt idx="5">
                  <c:v>16941</c:v>
                </c:pt>
                <c:pt idx="6">
                  <c:v>18132</c:v>
                </c:pt>
                <c:pt idx="7">
                  <c:v>17564</c:v>
                </c:pt>
                <c:pt idx="8">
                  <c:v>16313</c:v>
                </c:pt>
                <c:pt idx="9">
                  <c:v>18945</c:v>
                </c:pt>
                <c:pt idx="10">
                  <c:v>17632</c:v>
                </c:pt>
                <c:pt idx="11">
                  <c:v>18758</c:v>
                </c:pt>
                <c:pt idx="12">
                  <c:v>204647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0-4BB7-BE91-ED1A6036210C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50-4BB7-BE91-ED1A6036210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14854</c:v>
                </c:pt>
                <c:pt idx="1">
                  <c:v>20280</c:v>
                </c:pt>
                <c:pt idx="2">
                  <c:v>20754</c:v>
                </c:pt>
                <c:pt idx="3">
                  <c:v>20840</c:v>
                </c:pt>
                <c:pt idx="4">
                  <c:v>17394</c:v>
                </c:pt>
                <c:pt idx="5">
                  <c:v>16905</c:v>
                </c:pt>
                <c:pt idx="6">
                  <c:v>19076</c:v>
                </c:pt>
                <c:pt idx="7">
                  <c:v>19139</c:v>
                </c:pt>
                <c:pt idx="8">
                  <c:v>16684</c:v>
                </c:pt>
                <c:pt idx="9">
                  <c:v>20676</c:v>
                </c:pt>
                <c:pt idx="10">
                  <c:v>19991</c:v>
                </c:pt>
                <c:pt idx="11">
                  <c:v>21463</c:v>
                </c:pt>
                <c:pt idx="12">
                  <c:v>228056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50-4BB7-BE91-ED1A6036210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50-4BB7-BE91-ED1A603621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50-4BB7-BE91-ED1A6036210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50-4BB7-BE91-ED1A603621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50-4BB7-BE91-ED1A603621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12">
                  <c:v>152165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50-4BB7-BE91-ED1A6036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0-4BB7-BE91-ED1A603621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0-4BB7-BE91-ED1A603621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0-4BB7-BE91-ED1A603621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0-4BB7-BE91-ED1A603621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0-4BB7-BE91-ED1A603621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0-4BB7-BE91-ED1A603621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0-4BB7-BE91-ED1A603621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0-4BB7-BE91-ED1A603621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0-4BB7-BE91-ED1A603621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0-4BB7-BE91-ED1A603621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50-4BB7-BE91-ED1A603621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50-4BB7-BE91-ED1A603621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50-4BB7-BE91-ED1A6036210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3.7282280120915612E-2</c:v>
                </c:pt>
                <c:pt idx="1">
                  <c:v>2.9079307201458571E-2</c:v>
                </c:pt>
                <c:pt idx="2">
                  <c:v>0.25670652064704114</c:v>
                </c:pt>
                <c:pt idx="3">
                  <c:v>6.7794871794871758E-2</c:v>
                </c:pt>
                <c:pt idx="4">
                  <c:v>0.11365661861074705</c:v>
                </c:pt>
                <c:pt idx="5">
                  <c:v>0.14465444608903555</c:v>
                </c:pt>
                <c:pt idx="6">
                  <c:v>4.0350438047559445E-2</c:v>
                </c:pt>
                <c:pt idx="12">
                  <c:v>9.6265930851638704E-2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50-4BB7-BE91-ED1A6036210C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0.19357332155477036</c:v>
                </c:pt>
                <c:pt idx="1">
                  <c:v>0.27797588724741051</c:v>
                </c:pt>
                <c:pt idx="2">
                  <c:v>0.3922528940338379</c:v>
                </c:pt>
                <c:pt idx="3">
                  <c:v>0.37466164917145317</c:v>
                </c:pt>
                <c:pt idx="4">
                  <c:v>0.85237181723055455</c:v>
                </c:pt>
                <c:pt idx="5">
                  <c:v>0.18688389115164394</c:v>
                </c:pt>
                <c:pt idx="6">
                  <c:v>0.14609530112508273</c:v>
                </c:pt>
                <c:pt idx="12">
                  <c:v>0.3181877246935505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50-4BB7-BE91-ED1A6036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21-4197-940D-E3547808D6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8.2009165194346298</c:v>
                </c:pt>
                <c:pt idx="1">
                  <c:v>7.8625686307805509</c:v>
                </c:pt>
                <c:pt idx="2">
                  <c:v>7.7692564559216386</c:v>
                </c:pt>
                <c:pt idx="3">
                  <c:v>7.9002442727932927</c:v>
                </c:pt>
                <c:pt idx="4">
                  <c:v>9.5884199511684685</c:v>
                </c:pt>
                <c:pt idx="5">
                  <c:v>7.6471282686972435</c:v>
                </c:pt>
                <c:pt idx="6">
                  <c:v>8.7290425766600492</c:v>
                </c:pt>
                <c:pt idx="7">
                  <c:v>8.8112616716010024</c:v>
                </c:pt>
                <c:pt idx="8">
                  <c:v>8.4556488690001839</c:v>
                </c:pt>
                <c:pt idx="9">
                  <c:v>7.7487463710741622</c:v>
                </c:pt>
                <c:pt idx="10">
                  <c:v>7.8510095281306711</c:v>
                </c:pt>
                <c:pt idx="11">
                  <c:v>7.5398230088495577</c:v>
                </c:pt>
                <c:pt idx="12">
                  <c:v>8.1303415149012697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1-4197-940D-E3547808D6B4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21-4197-940D-E3547808D6B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7.446546384812172</c:v>
                </c:pt>
                <c:pt idx="1">
                  <c:v>6.7661735700197241</c:v>
                </c:pt>
                <c:pt idx="2">
                  <c:v>6.9455044810638915</c:v>
                </c:pt>
                <c:pt idx="3">
                  <c:v>6.9061900191938577</c:v>
                </c:pt>
                <c:pt idx="4">
                  <c:v>6.806944923536852</c:v>
                </c:pt>
                <c:pt idx="5">
                  <c:v>7.3947944395149365</c:v>
                </c:pt>
                <c:pt idx="6">
                  <c:v>7.4779303837282445</c:v>
                </c:pt>
                <c:pt idx="7">
                  <c:v>8.1645854015361312</c:v>
                </c:pt>
                <c:pt idx="8">
                  <c:v>7.4192040278110767</c:v>
                </c:pt>
                <c:pt idx="9">
                  <c:v>7.1699071387115501</c:v>
                </c:pt>
                <c:pt idx="10">
                  <c:v>7.4580561252563653</c:v>
                </c:pt>
                <c:pt idx="11">
                  <c:v>6.9214928015654849</c:v>
                </c:pt>
                <c:pt idx="12">
                  <c:v>7.225848037324166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1-4197-940D-E3547808D6B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21-4197-940D-E3547808D6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1-4197-940D-E3547808D6B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21-4197-940D-E3547808D6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21-4197-940D-E3547808D6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12">
                  <c:v>7.3000821476686495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21-4197-940D-E3547808D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21-4197-940D-E3547808D6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21-4197-940D-E3547808D6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21-4197-940D-E3547808D6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21-4197-940D-E3547808D6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21-4197-940D-E3547808D6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21-4197-940D-E3547808D6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21-4197-940D-E3547808D6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21-4197-940D-E3547808D6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21-4197-940D-E3547808D6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21-4197-940D-E3547808D6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21-4197-940D-E3547808D6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21-4197-940D-E3547808D6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21-4197-940D-E3547808D6B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0.31011960787439374</c:v>
                </c:pt>
                <c:pt idx="1">
                  <c:v>0.32086184282616159</c:v>
                </c:pt>
                <c:pt idx="2">
                  <c:v>-0.24024932693734158</c:v>
                </c:pt>
                <c:pt idx="3">
                  <c:v>0.33103488174490003</c:v>
                </c:pt>
                <c:pt idx="4">
                  <c:v>0.27760915954181531</c:v>
                </c:pt>
                <c:pt idx="5">
                  <c:v>-8.2606305723561313E-2</c:v>
                </c:pt>
                <c:pt idx="6">
                  <c:v>0.11949212777942453</c:v>
                </c:pt>
                <c:pt idx="12">
                  <c:v>0.13787383804998132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21-4197-940D-E3547808D6B4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-0.39422764904884033</c:v>
                </c:pt>
                <c:pt idx="1">
                  <c:v>-0.6254351379999683</c:v>
                </c:pt>
                <c:pt idx="2">
                  <c:v>-0.99207385278764448</c:v>
                </c:pt>
                <c:pt idx="3">
                  <c:v>-0.72413246797146957</c:v>
                </c:pt>
                <c:pt idx="4">
                  <c:v>-2.3731961127275705</c:v>
                </c:pt>
                <c:pt idx="5">
                  <c:v>-0.29645437403369357</c:v>
                </c:pt>
                <c:pt idx="6">
                  <c:v>-1.0961086466278083</c:v>
                </c:pt>
                <c:pt idx="12">
                  <c:v>-0.88193370540883986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21-4197-940D-E3547808D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22-441C-A49D-3B34478472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8.6742376709750282</c:v>
                </c:pt>
                <c:pt idx="1">
                  <c:v>8.0504564520108559</c:v>
                </c:pt>
                <c:pt idx="2">
                  <c:v>7.9083730258210077</c:v>
                </c:pt>
                <c:pt idx="3">
                  <c:v>8.1229310863677409</c:v>
                </c:pt>
                <c:pt idx="4">
                  <c:v>10.177964585941693</c:v>
                </c:pt>
                <c:pt idx="5">
                  <c:v>8.6294349540078841</c:v>
                </c:pt>
                <c:pt idx="6">
                  <c:v>9.2119276978027926</c:v>
                </c:pt>
                <c:pt idx="7">
                  <c:v>8.7342050104800872</c:v>
                </c:pt>
                <c:pt idx="8">
                  <c:v>8.8752884171665904</c:v>
                </c:pt>
                <c:pt idx="9">
                  <c:v>7.8189375506893759</c:v>
                </c:pt>
                <c:pt idx="10">
                  <c:v>8.0875347600048357</c:v>
                </c:pt>
                <c:pt idx="11">
                  <c:v>7.3605494505494509</c:v>
                </c:pt>
                <c:pt idx="12">
                  <c:v>8.428024616485887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2-441C-A49D-3B3447847263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22-441C-A49D-3B344784726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7.8397561506640541</c:v>
                </c:pt>
                <c:pt idx="1">
                  <c:v>7.1585677749360617</c:v>
                </c:pt>
                <c:pt idx="2">
                  <c:v>7.3829883497341928</c:v>
                </c:pt>
                <c:pt idx="3">
                  <c:v>7.6654097815237883</c:v>
                </c:pt>
                <c:pt idx="4">
                  <c:v>7.2070941004388107</c:v>
                </c:pt>
                <c:pt idx="5">
                  <c:v>8.0422956616347072</c:v>
                </c:pt>
                <c:pt idx="6">
                  <c:v>7.680676270984641</c:v>
                </c:pt>
                <c:pt idx="7">
                  <c:v>8.3796070100902806</c:v>
                </c:pt>
                <c:pt idx="8">
                  <c:v>7.5430274431888735</c:v>
                </c:pt>
                <c:pt idx="9">
                  <c:v>7.8303074824220795</c:v>
                </c:pt>
                <c:pt idx="10">
                  <c:v>7.7274300932090547</c:v>
                </c:pt>
                <c:pt idx="11">
                  <c:v>7.4731719187249057</c:v>
                </c:pt>
                <c:pt idx="12">
                  <c:v>7.6641018205919513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2-441C-A49D-3B344784726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22-441C-A49D-3B34478472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2-441C-A49D-3B344784726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22-441C-A49D-3B34478472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22-441C-A49D-3B34478472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12">
                  <c:v>7.311574336204071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22-441C-A49D-3B3447847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22-441C-A49D-3B34478472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22-441C-A49D-3B34478472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22-441C-A49D-3B34478472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22-441C-A49D-3B34478472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22-441C-A49D-3B34478472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22-441C-A49D-3B34478472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22-441C-A49D-3B34478472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22-441C-A49D-3B34478472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22-441C-A49D-3B34478472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22-441C-A49D-3B34478472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22-441C-A49D-3B34478472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22-441C-A49D-3B34478472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22-441C-A49D-3B344784726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0.16982412159848881</c:v>
                </c:pt>
                <c:pt idx="1">
                  <c:v>0.5962911959059447</c:v>
                </c:pt>
                <c:pt idx="2">
                  <c:v>9.2260200320676056E-2</c:v>
                </c:pt>
                <c:pt idx="3">
                  <c:v>0.39947901598399227</c:v>
                </c:pt>
                <c:pt idx="4">
                  <c:v>0.56619414303340942</c:v>
                </c:pt>
                <c:pt idx="5">
                  <c:v>0.27888636231270336</c:v>
                </c:pt>
                <c:pt idx="6">
                  <c:v>0.432071108109362</c:v>
                </c:pt>
                <c:pt idx="12">
                  <c:v>0.35647982581314963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22-441C-A49D-3B3447847263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-0.87496078737344174</c:v>
                </c:pt>
                <c:pt idx="1">
                  <c:v>-0.72503745759744831</c:v>
                </c:pt>
                <c:pt idx="2">
                  <c:v>-1.3219251698125376</c:v>
                </c:pt>
                <c:pt idx="3">
                  <c:v>-0.86660937532841853</c:v>
                </c:pt>
                <c:pt idx="4">
                  <c:v>-2.9392498980473132</c:v>
                </c:pt>
                <c:pt idx="5">
                  <c:v>-1.1576802625782072</c:v>
                </c:pt>
                <c:pt idx="6">
                  <c:v>-1.6910349635583719</c:v>
                </c:pt>
                <c:pt idx="12">
                  <c:v>-1.3285529940679695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22-441C-A49D-3B3447847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C-422B-AEE2-216CC9797C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8.6974137931034488</c:v>
                </c:pt>
                <c:pt idx="1">
                  <c:v>8.3531879194630871</c:v>
                </c:pt>
                <c:pt idx="2">
                  <c:v>7.9674242424242427</c:v>
                </c:pt>
                <c:pt idx="3">
                  <c:v>7.7946210268948652</c:v>
                </c:pt>
                <c:pt idx="4">
                  <c:v>7.0962025316455692</c:v>
                </c:pt>
                <c:pt idx="5">
                  <c:v>5.3634558093346572</c:v>
                </c:pt>
                <c:pt idx="6">
                  <c:v>7.2415803108808294</c:v>
                </c:pt>
                <c:pt idx="7">
                  <c:v>8.2150045745654161</c:v>
                </c:pt>
                <c:pt idx="8">
                  <c:v>6.8993006993006993</c:v>
                </c:pt>
                <c:pt idx="9">
                  <c:v>7.8299039780521262</c:v>
                </c:pt>
                <c:pt idx="10">
                  <c:v>7.0989304812834222</c:v>
                </c:pt>
                <c:pt idx="11">
                  <c:v>7.6853197674418601</c:v>
                </c:pt>
                <c:pt idx="12">
                  <c:v>7.5379977473000732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C-422B-AEE2-216CC9797C53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C-422B-AEE2-216CC9797C53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9.500934579439253</c:v>
                </c:pt>
                <c:pt idx="1">
                  <c:v>7.2494226327944569</c:v>
                </c:pt>
                <c:pt idx="2">
                  <c:v>7.4262717321313589</c:v>
                </c:pt>
                <c:pt idx="3">
                  <c:v>7.5292955892034232</c:v>
                </c:pt>
                <c:pt idx="4">
                  <c:v>7.7900113507377977</c:v>
                </c:pt>
                <c:pt idx="5">
                  <c:v>7.3679031037093115</c:v>
                </c:pt>
                <c:pt idx="6">
                  <c:v>8.3393177737881512</c:v>
                </c:pt>
                <c:pt idx="7">
                  <c:v>9.4428857715430858</c:v>
                </c:pt>
                <c:pt idx="8">
                  <c:v>9.1776504297994261</c:v>
                </c:pt>
                <c:pt idx="9">
                  <c:v>7.3299583085169742</c:v>
                </c:pt>
                <c:pt idx="10">
                  <c:v>7.955390334572491</c:v>
                </c:pt>
                <c:pt idx="11">
                  <c:v>7.965578635014837</c:v>
                </c:pt>
                <c:pt idx="12">
                  <c:v>7.9858322782902276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C-422B-AEE2-216CC9797C53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C-422B-AEE2-216CC9797C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C-422B-AEE2-216CC9797C53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1C-422B-AEE2-216CC9797C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1C-422B-AEE2-216CC9797C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12">
                  <c:v>8.9752502133602299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1C-422B-AEE2-216CC979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B1C-422B-AEE2-216CC9797C5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7.5774058577405858</c:v>
                      </c:pt>
                      <c:pt idx="1">
                        <c:v>7.015625</c:v>
                      </c:pt>
                      <c:pt idx="2">
                        <c:v>7.231012658227848</c:v>
                      </c:pt>
                      <c:pt idx="3">
                        <c:v>7.3420074349442377</c:v>
                      </c:pt>
                      <c:pt idx="4">
                        <c:v>6.5496183206106871</c:v>
                      </c:pt>
                      <c:pt idx="5">
                        <c:v>7.9567099567099566</c:v>
                      </c:pt>
                      <c:pt idx="6">
                        <c:v>7.3955555555555552</c:v>
                      </c:pt>
                      <c:pt idx="7">
                        <c:v>6.5977900552486188</c:v>
                      </c:pt>
                      <c:pt idx="8">
                        <c:v>7.3301088270858523</c:v>
                      </c:pt>
                      <c:pt idx="9">
                        <c:v>6.9228694714131604</c:v>
                      </c:pt>
                      <c:pt idx="10">
                        <c:v>7.9698209718670077</c:v>
                      </c:pt>
                      <c:pt idx="11">
                        <c:v>8.2085187539732996</c:v>
                      </c:pt>
                      <c:pt idx="12">
                        <c:v>7.4559044955904499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B1C-422B-AEE2-216CC9797C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C-422B-AEE2-216CC9797C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C-422B-AEE2-216CC9797C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C-422B-AEE2-216CC9797C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C-422B-AEE2-216CC9797C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C-422B-AEE2-216CC9797C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C-422B-AEE2-216CC9797C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C-422B-AEE2-216CC9797C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C-422B-AEE2-216CC9797C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C-422B-AEE2-216CC9797C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C-422B-AEE2-216CC9797C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C-422B-AEE2-216CC9797C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C-422B-AEE2-216CC9797C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C-422B-AEE2-216CC9797C5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1.2871237641151438</c:v>
                </c:pt>
                <c:pt idx="1">
                  <c:v>1.1878667114653529</c:v>
                </c:pt>
                <c:pt idx="2">
                  <c:v>-0.27502208311977228</c:v>
                </c:pt>
                <c:pt idx="3">
                  <c:v>2.1470330698461053</c:v>
                </c:pt>
                <c:pt idx="4">
                  <c:v>1.2499213521311265</c:v>
                </c:pt>
                <c:pt idx="5">
                  <c:v>-1.3822498814677218</c:v>
                </c:pt>
                <c:pt idx="6">
                  <c:v>0.21802463528188376</c:v>
                </c:pt>
                <c:pt idx="12">
                  <c:v>0.51402118220651616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1C-422B-AEE2-216CC9797C53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0.91380116016757995</c:v>
                </c:pt>
                <c:pt idx="1">
                  <c:v>0.82679235667103512</c:v>
                </c:pt>
                <c:pt idx="2">
                  <c:v>-4.8521091899154989E-2</c:v>
                </c:pt>
                <c:pt idx="3">
                  <c:v>2.1299072749919263</c:v>
                </c:pt>
                <c:pt idx="4">
                  <c:v>2.0049277479499095</c:v>
                </c:pt>
                <c:pt idx="5">
                  <c:v>3.2957821489687218</c:v>
                </c:pt>
                <c:pt idx="6">
                  <c:v>2.508848505585723</c:v>
                </c:pt>
                <c:pt idx="12">
                  <c:v>1.4127502133602299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1C-422B-AEE2-216CC979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F-4912-B02B-4E8B86DF4A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7.7452830188679247</c:v>
                </c:pt>
                <c:pt idx="1">
                  <c:v>6.459410703547805</c:v>
                </c:pt>
                <c:pt idx="2">
                  <c:v>5.8402652200120553</c:v>
                </c:pt>
                <c:pt idx="3">
                  <c:v>6.4785417628057225</c:v>
                </c:pt>
                <c:pt idx="4">
                  <c:v>8.3189533239038198</c:v>
                </c:pt>
                <c:pt idx="5">
                  <c:v>5.481308411214953</c:v>
                </c:pt>
                <c:pt idx="6">
                  <c:v>7.3386550556361874</c:v>
                </c:pt>
                <c:pt idx="7">
                  <c:v>8.4322678843226786</c:v>
                </c:pt>
                <c:pt idx="8">
                  <c:v>7.0594844679444808</c:v>
                </c:pt>
                <c:pt idx="9">
                  <c:v>6.5944162436548224</c:v>
                </c:pt>
                <c:pt idx="10">
                  <c:v>5.4057971014492754</c:v>
                </c:pt>
                <c:pt idx="11">
                  <c:v>5.2847432024169185</c:v>
                </c:pt>
                <c:pt idx="12">
                  <c:v>6.7639384364488837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F-4912-B02B-4E8B86DF4A36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F-4912-B02B-4E8B86DF4A3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6.5277161862527713</c:v>
                </c:pt>
                <c:pt idx="1">
                  <c:v>5.8839531680440773</c:v>
                </c:pt>
                <c:pt idx="2">
                  <c:v>6.0988160291438982</c:v>
                </c:pt>
                <c:pt idx="3">
                  <c:v>5.4952218430034128</c:v>
                </c:pt>
                <c:pt idx="4">
                  <c:v>6.2125546285260231</c:v>
                </c:pt>
                <c:pt idx="5">
                  <c:v>6.8347826086956518</c:v>
                </c:pt>
                <c:pt idx="6">
                  <c:v>5.7849790316431564</c:v>
                </c:pt>
                <c:pt idx="7">
                  <c:v>7.3377939983779399</c:v>
                </c:pt>
                <c:pt idx="8">
                  <c:v>7.0207190737355267</c:v>
                </c:pt>
                <c:pt idx="9">
                  <c:v>6.2266714336789422</c:v>
                </c:pt>
                <c:pt idx="10">
                  <c:v>7.8496287128712874</c:v>
                </c:pt>
                <c:pt idx="11">
                  <c:v>6.1374871266735322</c:v>
                </c:pt>
                <c:pt idx="12">
                  <c:v>6.3556792873051222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F-4912-B02B-4E8B86DF4A3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F-4912-B02B-4E8B86DF4A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CF-4912-B02B-4E8B86DF4A3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F-4912-B02B-4E8B86DF4A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F-4912-B02B-4E8B86DF4A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12">
                  <c:v>6.8367025466001579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CF-4912-B02B-4E8B86DF4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CF-4912-B02B-4E8B86DF4A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CF-4912-B02B-4E8B86DF4A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F-4912-B02B-4E8B86DF4A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F-4912-B02B-4E8B86DF4A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CF-4912-B02B-4E8B86DF4A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CF-4912-B02B-4E8B86DF4A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CF-4912-B02B-4E8B86DF4A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CF-4912-B02B-4E8B86DF4A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CF-4912-B02B-4E8B86DF4A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CF-4912-B02B-4E8B86DF4A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CF-4912-B02B-4E8B86DF4A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CF-4912-B02B-4E8B86DF4A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CF-4912-B02B-4E8B86DF4A3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1.4223865768395463</c:v>
                </c:pt>
                <c:pt idx="1">
                  <c:v>-0.15056407886192424</c:v>
                </c:pt>
                <c:pt idx="2">
                  <c:v>5.8894440248649538E-2</c:v>
                </c:pt>
                <c:pt idx="3">
                  <c:v>7.7955281415379218E-2</c:v>
                </c:pt>
                <c:pt idx="4">
                  <c:v>0.73414539358280617</c:v>
                </c:pt>
                <c:pt idx="5">
                  <c:v>0.35442890442890462</c:v>
                </c:pt>
                <c:pt idx="6">
                  <c:v>0.72235640804563772</c:v>
                </c:pt>
                <c:pt idx="12">
                  <c:v>0.40520489717101071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CF-4912-B02B-4E8B86DF4A36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0.41458092671030577</c:v>
                </c:pt>
                <c:pt idx="1">
                  <c:v>-0.34856967292067775</c:v>
                </c:pt>
                <c:pt idx="2">
                  <c:v>1.1829149345223087</c:v>
                </c:pt>
                <c:pt idx="3">
                  <c:v>-0.49244381651820301</c:v>
                </c:pt>
                <c:pt idx="4">
                  <c:v>-1.264855625074591</c:v>
                </c:pt>
                <c:pt idx="5">
                  <c:v>1.3654281855216439</c:v>
                </c:pt>
                <c:pt idx="6">
                  <c:v>0.14601724880355871</c:v>
                </c:pt>
                <c:pt idx="12">
                  <c:v>6.7963193959612589E-2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CF-4912-B02B-4E8B86DF4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96-4D4B-9EA7-9AC1AE3F7A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96-4D4B-9EA7-9AC1AE3F7A83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96-4D4B-9EA7-9AC1AE3F7A8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96-4D4B-9EA7-9AC1AE3F7A8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96-4D4B-9EA7-9AC1AE3F7A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96-4D4B-9EA7-9AC1AE3F7A8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96-4D4B-9EA7-9AC1AE3F7A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96-4D4B-9EA7-9AC1AE3F7A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12">
                  <c:v>8.0108665366397318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96-4D4B-9EA7-9AC1AE3F7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96-4D4B-9EA7-9AC1AE3F7A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96-4D4B-9EA7-9AC1AE3F7A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96-4D4B-9EA7-9AC1AE3F7A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96-4D4B-9EA7-9AC1AE3F7A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96-4D4B-9EA7-9AC1AE3F7A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96-4D4B-9EA7-9AC1AE3F7A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96-4D4B-9EA7-9AC1AE3F7A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96-4D4B-9EA7-9AC1AE3F7A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96-4D4B-9EA7-9AC1AE3F7A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96-4D4B-9EA7-9AC1AE3F7A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96-4D4B-9EA7-9AC1AE3F7A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96-4D4B-9EA7-9AC1AE3F7A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96-4D4B-9EA7-9AC1AE3F7A8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12">
                  <c:v>0.30559993539668273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96-4D4B-9EA7-9AC1AE3F7A83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12">
                  <c:v>-1.3543295417916408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96-4D4B-9EA7-9AC1AE3F7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6-4664-A8FA-D31D77AB8F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9.036363636363637</c:v>
                </c:pt>
                <c:pt idx="1">
                  <c:v>8.6132075471698109</c:v>
                </c:pt>
                <c:pt idx="2">
                  <c:v>7.7953890489913542</c:v>
                </c:pt>
                <c:pt idx="3">
                  <c:v>6.806451612903226</c:v>
                </c:pt>
                <c:pt idx="4">
                  <c:v>31.227272727272727</c:v>
                </c:pt>
                <c:pt idx="5">
                  <c:v>7.5299539170506913</c:v>
                </c:pt>
                <c:pt idx="6">
                  <c:v>8.02247191011236</c:v>
                </c:pt>
                <c:pt idx="7">
                  <c:v>12.061162079510703</c:v>
                </c:pt>
                <c:pt idx="8">
                  <c:v>9.0903790087463552</c:v>
                </c:pt>
                <c:pt idx="9">
                  <c:v>9.080385852090032</c:v>
                </c:pt>
                <c:pt idx="10">
                  <c:v>7.1981707317073171</c:v>
                </c:pt>
                <c:pt idx="11">
                  <c:v>9.8170731707317067</c:v>
                </c:pt>
                <c:pt idx="12">
                  <c:v>9.8219974715549938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6-4664-A8FA-D31D77AB8FE8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36-4664-A8FA-D31D77AB8FE8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5.4202586206896548</c:v>
                </c:pt>
                <c:pt idx="1">
                  <c:v>5.7116883116883113</c:v>
                </c:pt>
                <c:pt idx="2">
                  <c:v>6.5864527629233516</c:v>
                </c:pt>
                <c:pt idx="3">
                  <c:v>5.3230912476722532</c:v>
                </c:pt>
                <c:pt idx="4">
                  <c:v>7.1088270858524787</c:v>
                </c:pt>
                <c:pt idx="5">
                  <c:v>6.1521084337349397</c:v>
                </c:pt>
                <c:pt idx="6">
                  <c:v>6.0893952673093779</c:v>
                </c:pt>
                <c:pt idx="7">
                  <c:v>5.9843363561417968</c:v>
                </c:pt>
                <c:pt idx="8">
                  <c:v>7.141089108910891</c:v>
                </c:pt>
                <c:pt idx="9">
                  <c:v>6.2877291960507762</c:v>
                </c:pt>
                <c:pt idx="10">
                  <c:v>5.8250773993808052</c:v>
                </c:pt>
                <c:pt idx="11">
                  <c:v>6.2163461538461542</c:v>
                </c:pt>
                <c:pt idx="12">
                  <c:v>6.1094831911690921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6-4664-A8FA-D31D77AB8FE8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6-4664-A8FA-D31D77AB8F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36-4664-A8FA-D31D77AB8FE8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36-4664-A8FA-D31D77AB8F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36-4664-A8FA-D31D77AB8F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12">
                  <c:v>10.04396186440678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36-4664-A8FA-D31D77AB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36-4664-A8FA-D31D77AB8F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36-4664-A8FA-D31D77AB8F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36-4664-A8FA-D31D77AB8F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36-4664-A8FA-D31D77AB8F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36-4664-A8FA-D31D77AB8F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36-4664-A8FA-D31D77AB8F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36-4664-A8FA-D31D77AB8F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36-4664-A8FA-D31D77AB8F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36-4664-A8FA-D31D77AB8F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36-4664-A8FA-D31D77AB8F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36-4664-A8FA-D31D77AB8F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36-4664-A8FA-D31D77AB8F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36-4664-A8FA-D31D77AB8FE8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2.6145034498963966</c:v>
                </c:pt>
                <c:pt idx="1">
                  <c:v>3.4512209928366557</c:v>
                </c:pt>
                <c:pt idx="2">
                  <c:v>2.5720144921989609</c:v>
                </c:pt>
                <c:pt idx="3">
                  <c:v>1.324663583935159</c:v>
                </c:pt>
                <c:pt idx="4">
                  <c:v>-0.36498095112013296</c:v>
                </c:pt>
                <c:pt idx="5">
                  <c:v>1.0714493651866892</c:v>
                </c:pt>
                <c:pt idx="6">
                  <c:v>0.31750976998356251</c:v>
                </c:pt>
                <c:pt idx="12">
                  <c:v>1.7484063088512247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36-4664-A8FA-D31D77AB8FE8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0.99973744666885445</c:v>
                </c:pt>
                <c:pt idx="1">
                  <c:v>1.0071213018585894</c:v>
                </c:pt>
                <c:pt idx="2">
                  <c:v>2.2451789023271038</c:v>
                </c:pt>
                <c:pt idx="3">
                  <c:v>1.5409168081494062</c:v>
                </c:pt>
                <c:pt idx="4">
                  <c:v>-20.379075383819217</c:v>
                </c:pt>
                <c:pt idx="5">
                  <c:v>4.5556942310974575</c:v>
                </c:pt>
                <c:pt idx="6">
                  <c:v>1.928563871431896</c:v>
                </c:pt>
                <c:pt idx="12">
                  <c:v>-4.1888006171303616E-2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36-4664-A8FA-D31D77AB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36-49AC-AF45-0A5F9E355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6-49AC-AF45-0A5F9E355D5C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36-49AC-AF45-0A5F9E355D5C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36-49AC-AF45-0A5F9E355D5C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36-49AC-AF45-0A5F9E355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36-49AC-AF45-0A5F9E355D5C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36-49AC-AF45-0A5F9E355D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36-49AC-AF45-0A5F9E355D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12">
                  <c:v>8.0108665366397318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36-49AC-AF45-0A5F9E355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36-49AC-AF45-0A5F9E355D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36-49AC-AF45-0A5F9E355D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36-49AC-AF45-0A5F9E355D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36-49AC-AF45-0A5F9E355D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36-49AC-AF45-0A5F9E355D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36-49AC-AF45-0A5F9E355D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36-49AC-AF45-0A5F9E355D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36-49AC-AF45-0A5F9E355D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36-49AC-AF45-0A5F9E355D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36-49AC-AF45-0A5F9E355D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36-49AC-AF45-0A5F9E355D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36-49AC-AF45-0A5F9E355D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36-49AC-AF45-0A5F9E355D5C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12">
                  <c:v>0.30559993539668273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36-49AC-AF45-0A5F9E355D5C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12">
                  <c:v>-1.3543295417916408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36-49AC-AF45-0A5F9E355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9-4875-B6D2-CB943BDAFC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7.8931116389548697</c:v>
                </c:pt>
                <c:pt idx="1">
                  <c:v>7.5692640692640696</c:v>
                </c:pt>
                <c:pt idx="2">
                  <c:v>7.7943722943722946</c:v>
                </c:pt>
                <c:pt idx="3">
                  <c:v>9.7254901960784306</c:v>
                </c:pt>
                <c:pt idx="4">
                  <c:v>3</c:v>
                </c:pt>
                <c:pt idx="5">
                  <c:v>4.5384615384615383</c:v>
                </c:pt>
                <c:pt idx="6">
                  <c:v>6.5384615384615383</c:v>
                </c:pt>
                <c:pt idx="7">
                  <c:v>8.9459459459459456</c:v>
                </c:pt>
                <c:pt idx="8">
                  <c:v>5</c:v>
                </c:pt>
                <c:pt idx="9">
                  <c:v>6.5454545454545459</c:v>
                </c:pt>
                <c:pt idx="10">
                  <c:v>7.9570957095709574</c:v>
                </c:pt>
                <c:pt idx="11">
                  <c:v>7.7962382445141065</c:v>
                </c:pt>
                <c:pt idx="12">
                  <c:v>7.6939868204283357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9-4875-B6D2-CB943BDAFC32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9-4875-B6D2-CB943BDAFC3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7.3537117903930129</c:v>
                </c:pt>
                <c:pt idx="1">
                  <c:v>8.0563063063063058</c:v>
                </c:pt>
                <c:pt idx="2">
                  <c:v>7.788349514563107</c:v>
                </c:pt>
                <c:pt idx="3">
                  <c:v>8.2225609756097562</c:v>
                </c:pt>
                <c:pt idx="4">
                  <c:v>4.4545454545454541</c:v>
                </c:pt>
                <c:pt idx="5">
                  <c:v>3.7391304347826089</c:v>
                </c:pt>
                <c:pt idx="6">
                  <c:v>8.5374999999999996</c:v>
                </c:pt>
                <c:pt idx="7">
                  <c:v>23.428571428571427</c:v>
                </c:pt>
                <c:pt idx="8">
                  <c:v>6</c:v>
                </c:pt>
                <c:pt idx="9">
                  <c:v>6.2674418604651159</c:v>
                </c:pt>
                <c:pt idx="10">
                  <c:v>6.6938775510204085</c:v>
                </c:pt>
                <c:pt idx="11">
                  <c:v>7.3633093525179856</c:v>
                </c:pt>
                <c:pt idx="12">
                  <c:v>7.4280986762936223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9-4875-B6D2-CB943BDAFC3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D9-4875-B6D2-CB943BDAFC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D9-4875-B6D2-CB943BDAFC3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D9-4875-B6D2-CB943BDAFC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D9-4875-B6D2-CB943BDAFC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12">
                  <c:v>8.1774112943528241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D9-4875-B6D2-CB943BDAF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D9-4875-B6D2-CB943BDAFC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D9-4875-B6D2-CB943BDAFC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D9-4875-B6D2-CB943BDAFC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D9-4875-B6D2-CB943BDAFC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D9-4875-B6D2-CB943BDAFC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D9-4875-B6D2-CB943BDAFC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D9-4875-B6D2-CB943BDAFC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D9-4875-B6D2-CB943BDAFC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D9-4875-B6D2-CB943BDAFC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D9-4875-B6D2-CB943BDAFC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D9-4875-B6D2-CB943BDAFC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D9-4875-B6D2-CB943BDAFC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D9-4875-B6D2-CB943BDAFC3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1.2123286934060404</c:v>
                </c:pt>
                <c:pt idx="1">
                  <c:v>-0.96073490937374828</c:v>
                </c:pt>
                <c:pt idx="2">
                  <c:v>-0.2137710870318319</c:v>
                </c:pt>
                <c:pt idx="3">
                  <c:v>-1.8137589621031074</c:v>
                </c:pt>
                <c:pt idx="4">
                  <c:v>3.6616161616161627</c:v>
                </c:pt>
                <c:pt idx="5">
                  <c:v>1.666666666666667</c:v>
                </c:pt>
                <c:pt idx="6">
                  <c:v>1.4705882352941178</c:v>
                </c:pt>
                <c:pt idx="12">
                  <c:v>-5.8668883820894635E-2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D9-4875-B6D2-CB943BDAFC32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0.86175849091525958</c:v>
                </c:pt>
                <c:pt idx="1">
                  <c:v>0.39782057023436312</c:v>
                </c:pt>
                <c:pt idx="2">
                  <c:v>0.2697559621407315</c:v>
                </c:pt>
                <c:pt idx="3">
                  <c:v>-2.3461798512508443</c:v>
                </c:pt>
                <c:pt idx="4">
                  <c:v>5.7727272727272734</c:v>
                </c:pt>
                <c:pt idx="5">
                  <c:v>0.12820512820512864</c:v>
                </c:pt>
                <c:pt idx="6">
                  <c:v>1.9321266968325794</c:v>
                </c:pt>
                <c:pt idx="12">
                  <c:v>0.37980014637671289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D9-4875-B6D2-CB943BDAF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D1-4DB4-BFC0-213D184CD7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7.7963917525773194</c:v>
                </c:pt>
                <c:pt idx="1">
                  <c:v>7.5742397137745971</c:v>
                </c:pt>
                <c:pt idx="2">
                  <c:v>7.5375609756097557</c:v>
                </c:pt>
                <c:pt idx="3">
                  <c:v>11.399491094147583</c:v>
                </c:pt>
                <c:pt idx="4">
                  <c:v>6.8</c:v>
                </c:pt>
                <c:pt idx="5">
                  <c:v>3.6363636363636362</c:v>
                </c:pt>
                <c:pt idx="6">
                  <c:v>6.284313725490196</c:v>
                </c:pt>
                <c:pt idx="7">
                  <c:v>13.846153846153847</c:v>
                </c:pt>
                <c:pt idx="8">
                  <c:v>5.2307692307692308</c:v>
                </c:pt>
                <c:pt idx="9">
                  <c:v>5.6254295532646053</c:v>
                </c:pt>
                <c:pt idx="10">
                  <c:v>8.1955671447196874</c:v>
                </c:pt>
                <c:pt idx="11">
                  <c:v>6.7405764966740573</c:v>
                </c:pt>
                <c:pt idx="12">
                  <c:v>7.6968333065423566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D1-4DB4-BFC0-213D184CD74C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D1-4DB4-BFC0-213D184CD74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7.1120689655172411</c:v>
                </c:pt>
                <c:pt idx="1">
                  <c:v>5.7731958762886597</c:v>
                </c:pt>
                <c:pt idx="2">
                  <c:v>8.4865900383141764</c:v>
                </c:pt>
                <c:pt idx="3">
                  <c:v>7.2406417112299462</c:v>
                </c:pt>
                <c:pt idx="4">
                  <c:v>6</c:v>
                </c:pt>
                <c:pt idx="5">
                  <c:v>3.8333333333333335</c:v>
                </c:pt>
                <c:pt idx="6">
                  <c:v>3.4827586206896552</c:v>
                </c:pt>
                <c:pt idx="7">
                  <c:v>11.222222222222221</c:v>
                </c:pt>
                <c:pt idx="8">
                  <c:v>0</c:v>
                </c:pt>
                <c:pt idx="9">
                  <c:v>4.0529801324503314</c:v>
                </c:pt>
                <c:pt idx="10">
                  <c:v>7.0791366906474824</c:v>
                </c:pt>
                <c:pt idx="11">
                  <c:v>6.9846153846153847</c:v>
                </c:pt>
                <c:pt idx="12">
                  <c:v>6.860990860990861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D1-4DB4-BFC0-213D184CD74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D1-4DB4-BFC0-213D184CD7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D1-4DB4-BFC0-213D184CD74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D1-4DB4-BFC0-213D184CD7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D1-4DB4-BFC0-213D184CD74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12">
                  <c:v>7.1522911051212938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D1-4DB4-BFC0-213D184CD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D1-4DB4-BFC0-213D184CD7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D1-4DB4-BFC0-213D184CD7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D1-4DB4-BFC0-213D184CD7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D1-4DB4-BFC0-213D184CD7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D1-4DB4-BFC0-213D184CD7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D1-4DB4-BFC0-213D184CD7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D1-4DB4-BFC0-213D184CD7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D1-4DB4-BFC0-213D184CD7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D1-4DB4-BFC0-213D184CD7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D1-4DB4-BFC0-213D184CD7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D1-4DB4-BFC0-213D184CD7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D1-4DB4-BFC0-213D184CD7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D1-4DB4-BFC0-213D184CD74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-0.73229494538048456</c:v>
                </c:pt>
                <c:pt idx="1">
                  <c:v>1.4854918574831011E-2</c:v>
                </c:pt>
                <c:pt idx="2">
                  <c:v>-1.9495675848814864</c:v>
                </c:pt>
                <c:pt idx="3">
                  <c:v>0.98190984578885043</c:v>
                </c:pt>
                <c:pt idx="4">
                  <c:v>0.32142857142857117</c:v>
                </c:pt>
                <c:pt idx="5">
                  <c:v>0.98181818181818148</c:v>
                </c:pt>
                <c:pt idx="6">
                  <c:v>-2.7753846153846151</c:v>
                </c:pt>
                <c:pt idx="12">
                  <c:v>-0.77762128536681629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D1-4DB4-BFC0-213D184CD74C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-0.94914124341234984</c:v>
                </c:pt>
                <c:pt idx="1">
                  <c:v>0.38153424199935859</c:v>
                </c:pt>
                <c:pt idx="2">
                  <c:v>-1.1406999890626706</c:v>
                </c:pt>
                <c:pt idx="3">
                  <c:v>-1.8161577608142494</c:v>
                </c:pt>
                <c:pt idx="4">
                  <c:v>-1.7285714285714286</c:v>
                </c:pt>
                <c:pt idx="5">
                  <c:v>1.1636363636363636</c:v>
                </c:pt>
                <c:pt idx="6">
                  <c:v>-0.4443137254901961</c:v>
                </c:pt>
                <c:pt idx="12">
                  <c:v>-0.79725887119324934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D1-4DB4-BFC0-213D184CD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D-4B34-AC6D-319E46719AD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D-4B34-AC6D-319E46719ADF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9D-4B34-AC6D-319E46719AD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D-4B34-AC6D-319E46719AD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9D-4B34-AC6D-319E46719AD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9D-4B34-AC6D-319E46719AD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9D-4B34-AC6D-319E46719A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9D-4B34-AC6D-319E46719AD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12">
                  <c:v>6.9479903176642859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9D-4B34-AC6D-319E4671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9D-4B34-AC6D-319E46719A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9D-4B34-AC6D-319E46719A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9D-4B34-AC6D-319E46719A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9D-4B34-AC6D-319E46719A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9D-4B34-AC6D-319E46719A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9D-4B34-AC6D-319E46719A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9D-4B34-AC6D-319E46719A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9D-4B34-AC6D-319E46719A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9D-4B34-AC6D-319E46719A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9D-4B34-AC6D-319E46719A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9D-4B34-AC6D-319E46719A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9D-4B34-AC6D-319E46719A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9D-4B34-AC6D-319E46719AD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12">
                  <c:v>0.22092750880595968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9D-4B34-AC6D-319E46719ADF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12">
                  <c:v>-0.58284637214060986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9D-4B34-AC6D-319E4671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F-4142-B45B-CDC728232C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7969</c:v>
                </c:pt>
                <c:pt idx="1">
                  <c:v>8106</c:v>
                </c:pt>
                <c:pt idx="2">
                  <c:v>7978</c:v>
                </c:pt>
                <c:pt idx="3">
                  <c:v>6646</c:v>
                </c:pt>
                <c:pt idx="4">
                  <c:v>5591</c:v>
                </c:pt>
                <c:pt idx="5">
                  <c:v>9132</c:v>
                </c:pt>
                <c:pt idx="6">
                  <c:v>9239</c:v>
                </c:pt>
                <c:pt idx="7">
                  <c:v>10019</c:v>
                </c:pt>
                <c:pt idx="8">
                  <c:v>8668</c:v>
                </c:pt>
                <c:pt idx="9">
                  <c:v>9864</c:v>
                </c:pt>
                <c:pt idx="10">
                  <c:v>8271</c:v>
                </c:pt>
                <c:pt idx="11">
                  <c:v>9100</c:v>
                </c:pt>
                <c:pt idx="12">
                  <c:v>100583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F-4142-B45B-CDC728232C1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DF-4142-B45B-CDC728232C1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4593</c:v>
                </c:pt>
                <c:pt idx="1">
                  <c:v>7429</c:v>
                </c:pt>
                <c:pt idx="2">
                  <c:v>8841</c:v>
                </c:pt>
                <c:pt idx="3">
                  <c:v>9017</c:v>
                </c:pt>
                <c:pt idx="4">
                  <c:v>8204</c:v>
                </c:pt>
                <c:pt idx="5">
                  <c:v>7353</c:v>
                </c:pt>
                <c:pt idx="6">
                  <c:v>8399</c:v>
                </c:pt>
                <c:pt idx="7">
                  <c:v>9415</c:v>
                </c:pt>
                <c:pt idx="8">
                  <c:v>8053</c:v>
                </c:pt>
                <c:pt idx="9">
                  <c:v>9529</c:v>
                </c:pt>
                <c:pt idx="10">
                  <c:v>7510</c:v>
                </c:pt>
                <c:pt idx="11">
                  <c:v>8219</c:v>
                </c:pt>
                <c:pt idx="12">
                  <c:v>96562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DF-4142-B45B-CDC728232C1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DF-4142-B45B-CDC728232C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DF-4142-B45B-CDC728232C1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DF-4142-B45B-CDC728232C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DF-4142-B45B-CDC728232C1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12">
                  <c:v>67114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DF-4142-B45B-CDC728232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DF-4142-B45B-CDC728232C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DF-4142-B45B-CDC728232C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DF-4142-B45B-CDC728232C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DF-4142-B45B-CDC728232C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DF-4142-B45B-CDC728232C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DF-4142-B45B-CDC728232C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DF-4142-B45B-CDC728232C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DF-4142-B45B-CDC728232C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DF-4142-B45B-CDC728232C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DF-4142-B45B-CDC728232C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DF-4142-B45B-CDC728232C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DF-4142-B45B-CDC728232C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DF-4142-B45B-CDC728232C1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0.10660815694372738</c:v>
                </c:pt>
                <c:pt idx="1">
                  <c:v>8.5354477611940371E-2</c:v>
                </c:pt>
                <c:pt idx="2">
                  <c:v>0.30708552449487958</c:v>
                </c:pt>
                <c:pt idx="3">
                  <c:v>0.25745902787505259</c:v>
                </c:pt>
                <c:pt idx="4">
                  <c:v>0.15963075537543614</c:v>
                </c:pt>
                <c:pt idx="5">
                  <c:v>0.24539212143115297</c:v>
                </c:pt>
                <c:pt idx="6">
                  <c:v>6.1580210833942273E-2</c:v>
                </c:pt>
                <c:pt idx="12">
                  <c:v>0.16813450760608495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DF-4142-B45B-CDC728232C1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7.5919186849040088E-2</c:v>
                </c:pt>
                <c:pt idx="1">
                  <c:v>0.14828522082408102</c:v>
                </c:pt>
                <c:pt idx="2">
                  <c:v>0.18388067184758095</c:v>
                </c:pt>
                <c:pt idx="3">
                  <c:v>0.35073728558531458</c:v>
                </c:pt>
                <c:pt idx="4">
                  <c:v>0.8424253264174566</c:v>
                </c:pt>
                <c:pt idx="5">
                  <c:v>0.13206307490144553</c:v>
                </c:pt>
                <c:pt idx="6">
                  <c:v>0.1008767182595518</c:v>
                </c:pt>
                <c:pt idx="12">
                  <c:v>0.22782239622399891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DF-4142-B45B-CDC728232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F0-4DB4-9CF5-500E7D1D69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8.0478248745119902</c:v>
                </c:pt>
                <c:pt idx="1">
                  <c:v>7.5526705133895549</c:v>
                </c:pt>
                <c:pt idx="2">
                  <c:v>7.2580916623511138</c:v>
                </c:pt>
                <c:pt idx="3">
                  <c:v>7.3426318981200724</c:v>
                </c:pt>
                <c:pt idx="4">
                  <c:v>9.3143854623578903</c:v>
                </c:pt>
                <c:pt idx="5">
                  <c:v>8.4847844793866862</c:v>
                </c:pt>
                <c:pt idx="6">
                  <c:v>7.8372308834446915</c:v>
                </c:pt>
                <c:pt idx="7">
                  <c:v>7.3764306445430154</c:v>
                </c:pt>
                <c:pt idx="8">
                  <c:v>7.4403297026788344</c:v>
                </c:pt>
                <c:pt idx="9">
                  <c:v>7.2329020332717189</c:v>
                </c:pt>
                <c:pt idx="10">
                  <c:v>7.5479452054794525</c:v>
                </c:pt>
                <c:pt idx="11">
                  <c:v>7.3412080536912754</c:v>
                </c:pt>
                <c:pt idx="12">
                  <c:v>7.6737807424400186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0-4DB4-9CF5-500E7D1D69EA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F0-4DB4-9CF5-500E7D1D69E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7.4232942910967319</c:v>
                </c:pt>
                <c:pt idx="1">
                  <c:v>6.4787005649717511</c:v>
                </c:pt>
                <c:pt idx="2">
                  <c:v>6.8313158042902993</c:v>
                </c:pt>
                <c:pt idx="3">
                  <c:v>6.5079556291723133</c:v>
                </c:pt>
                <c:pt idx="4">
                  <c:v>6.3496859616363945</c:v>
                </c:pt>
                <c:pt idx="5">
                  <c:v>7.3215162773125115</c:v>
                </c:pt>
                <c:pt idx="6">
                  <c:v>7.2865069625993701</c:v>
                </c:pt>
                <c:pt idx="7">
                  <c:v>7.3807104118825428</c:v>
                </c:pt>
                <c:pt idx="8">
                  <c:v>6.9096228868660594</c:v>
                </c:pt>
                <c:pt idx="9">
                  <c:v>6.9936959076824445</c:v>
                </c:pt>
                <c:pt idx="10">
                  <c:v>7.5262712888029952</c:v>
                </c:pt>
                <c:pt idx="11">
                  <c:v>6.8146903504560727</c:v>
                </c:pt>
                <c:pt idx="12">
                  <c:v>6.9692850855190303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F0-4DB4-9CF5-500E7D1D69E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F0-4DB4-9CF5-500E7D1D69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F0-4DB4-9CF5-500E7D1D69E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F0-4DB4-9CF5-500E7D1D69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F0-4DB4-9CF5-500E7D1D69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12">
                  <c:v>7.1044595092157419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F0-4DB4-9CF5-500E7D1D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F0-4DB4-9CF5-500E7D1D69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F0-4DB4-9CF5-500E7D1D69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F0-4DB4-9CF5-500E7D1D69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F0-4DB4-9CF5-500E7D1D69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F0-4DB4-9CF5-500E7D1D69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F0-4DB4-9CF5-500E7D1D69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F0-4DB4-9CF5-500E7D1D69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F0-4DB4-9CF5-500E7D1D69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F0-4DB4-9CF5-500E7D1D69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F0-4DB4-9CF5-500E7D1D69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F0-4DB4-9CF5-500E7D1D69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F0-4DB4-9CF5-500E7D1D69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F0-4DB4-9CF5-500E7D1D69E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0.47087062674620483</c:v>
                </c:pt>
                <c:pt idx="1">
                  <c:v>0.29514372940409661</c:v>
                </c:pt>
                <c:pt idx="2">
                  <c:v>-0.15249435241481812</c:v>
                </c:pt>
                <c:pt idx="3">
                  <c:v>0.86177415912149513</c:v>
                </c:pt>
                <c:pt idx="4">
                  <c:v>0.40876712914095847</c:v>
                </c:pt>
                <c:pt idx="5">
                  <c:v>0.18257451594965879</c:v>
                </c:pt>
                <c:pt idx="6">
                  <c:v>0.24274677773271236</c:v>
                </c:pt>
                <c:pt idx="12">
                  <c:v>0.31655609794705697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F0-4DB4-9CF5-500E7D1D69EA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-0.26481426298152311</c:v>
                </c:pt>
                <c:pt idx="1">
                  <c:v>-0.50800106729068606</c:v>
                </c:pt>
                <c:pt idx="2">
                  <c:v>-0.67505167679285005</c:v>
                </c:pt>
                <c:pt idx="3">
                  <c:v>-0.25516976051730289</c:v>
                </c:pt>
                <c:pt idx="4">
                  <c:v>-2.2426804307832313</c:v>
                </c:pt>
                <c:pt idx="5">
                  <c:v>-1.3651352291402272</c:v>
                </c:pt>
                <c:pt idx="6">
                  <c:v>-0.68319736824593846</c:v>
                </c:pt>
                <c:pt idx="12">
                  <c:v>-0.8107833445835233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F0-4DB4-9CF5-500E7D1D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B8-4857-BE65-BCBFE17602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8.0201001032811625</c:v>
                </c:pt>
                <c:pt idx="1">
                  <c:v>7.8540928342985561</c:v>
                </c:pt>
                <c:pt idx="2">
                  <c:v>7.4347460862924777</c:v>
                </c:pt>
                <c:pt idx="3">
                  <c:v>7.4501149060939849</c:v>
                </c:pt>
                <c:pt idx="4">
                  <c:v>10.064400508729333</c:v>
                </c:pt>
                <c:pt idx="5">
                  <c:v>8.5194965958324733</c:v>
                </c:pt>
                <c:pt idx="6">
                  <c:v>7.3185349611542732</c:v>
                </c:pt>
                <c:pt idx="7">
                  <c:v>6.964623260698346</c:v>
                </c:pt>
                <c:pt idx="8">
                  <c:v>6.6521204671173937</c:v>
                </c:pt>
                <c:pt idx="9">
                  <c:v>6.6887867142465005</c:v>
                </c:pt>
                <c:pt idx="10">
                  <c:v>6.7218685478320719</c:v>
                </c:pt>
                <c:pt idx="11">
                  <c:v>6.9216080402010052</c:v>
                </c:pt>
                <c:pt idx="12">
                  <c:v>7.4360537721295819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8-4857-BE65-BCBFE17602F2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B8-4857-BE65-BCBFE17602F2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7.9259781077273219</c:v>
                </c:pt>
                <c:pt idx="1">
                  <c:v>6.6174134790528232</c:v>
                </c:pt>
                <c:pt idx="2">
                  <c:v>6.8081226387678004</c:v>
                </c:pt>
                <c:pt idx="3">
                  <c:v>6.5498000499875033</c:v>
                </c:pt>
                <c:pt idx="4">
                  <c:v>6.3911605532170777</c:v>
                </c:pt>
                <c:pt idx="5">
                  <c:v>7.6223715960013791</c:v>
                </c:pt>
                <c:pt idx="6">
                  <c:v>7.7461226264676037</c:v>
                </c:pt>
                <c:pt idx="7">
                  <c:v>7.6563286361348766</c:v>
                </c:pt>
                <c:pt idx="8">
                  <c:v>7.0747476304230563</c:v>
                </c:pt>
                <c:pt idx="9">
                  <c:v>7.0171175404443851</c:v>
                </c:pt>
                <c:pt idx="10">
                  <c:v>7.4343215592562171</c:v>
                </c:pt>
                <c:pt idx="11">
                  <c:v>6.6331723867936843</c:v>
                </c:pt>
                <c:pt idx="12">
                  <c:v>7.0897793341589743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8-4857-BE65-BCBFE17602F2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B8-4857-BE65-BCBFE17602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B8-4857-BE65-BCBFE17602F2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B8-4857-BE65-BCBFE17602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B8-4857-BE65-BCBFE17602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12">
                  <c:v>7.2286145526603329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B8-4857-BE65-BCBFE176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B8-4857-BE65-BCBFE17602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B8-4857-BE65-BCBFE17602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B8-4857-BE65-BCBFE17602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B8-4857-BE65-BCBFE17602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B8-4857-BE65-BCBFE17602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B8-4857-BE65-BCBFE17602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B8-4857-BE65-BCBFE17602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B8-4857-BE65-BCBFE17602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B8-4857-BE65-BCBFE17602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B8-4857-BE65-BCBFE17602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B8-4857-BE65-BCBFE17602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B8-4857-BE65-BCBFE17602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B8-4857-BE65-BCBFE17602F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0.3543917050052805</c:v>
                </c:pt>
                <c:pt idx="1">
                  <c:v>0.12543588691914387</c:v>
                </c:pt>
                <c:pt idx="2">
                  <c:v>-0.3615352367453708</c:v>
                </c:pt>
                <c:pt idx="3">
                  <c:v>0.81006552795829734</c:v>
                </c:pt>
                <c:pt idx="4">
                  <c:v>0.42109528532296281</c:v>
                </c:pt>
                <c:pt idx="5">
                  <c:v>8.2664708657604891E-2</c:v>
                </c:pt>
                <c:pt idx="6">
                  <c:v>0.25149902491911114</c:v>
                </c:pt>
                <c:pt idx="12">
                  <c:v>0.22492569475397772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B8-4857-BE65-BCBFE17602F2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-9.6106791312373652E-2</c:v>
                </c:pt>
                <c:pt idx="1">
                  <c:v>-0.62163223440023341</c:v>
                </c:pt>
                <c:pt idx="2">
                  <c:v>-0.76817470672584331</c:v>
                </c:pt>
                <c:pt idx="3">
                  <c:v>-0.23090540926409187</c:v>
                </c:pt>
                <c:pt idx="4">
                  <c:v>-2.965642377446069</c:v>
                </c:pt>
                <c:pt idx="5">
                  <c:v>-1.2973576312548163</c:v>
                </c:pt>
                <c:pt idx="6">
                  <c:v>3.7533371329153908E-2</c:v>
                </c:pt>
                <c:pt idx="12">
                  <c:v>-0.74575163762940821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B8-4857-BE65-BCBFE176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CE-430F-92ED-8C77ECFE24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8.2464428002276602</c:v>
                </c:pt>
                <c:pt idx="1">
                  <c:v>5.763468445356593</c:v>
                </c:pt>
                <c:pt idx="2">
                  <c:v>6.274968125796855</c:v>
                </c:pt>
                <c:pt idx="3">
                  <c:v>6.732223222322232</c:v>
                </c:pt>
                <c:pt idx="4">
                  <c:v>6.7422680412371134</c:v>
                </c:pt>
                <c:pt idx="5">
                  <c:v>8.3758497895759145</c:v>
                </c:pt>
                <c:pt idx="6">
                  <c:v>10.483578708946773</c:v>
                </c:pt>
                <c:pt idx="7">
                  <c:v>9.4505785123966941</c:v>
                </c:pt>
                <c:pt idx="8">
                  <c:v>12.368488471391972</c:v>
                </c:pt>
                <c:pt idx="9">
                  <c:v>10.126642335766423</c:v>
                </c:pt>
                <c:pt idx="10">
                  <c:v>11.823241317898486</c:v>
                </c:pt>
                <c:pt idx="11">
                  <c:v>9.0337837837837842</c:v>
                </c:pt>
                <c:pt idx="12">
                  <c:v>8.8661820861526088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CE-430F-92ED-8C77ECFE246C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CE-430F-92ED-8C77ECFE246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5.8678739101274315</c:v>
                </c:pt>
                <c:pt idx="1">
                  <c:v>5.999748427672956</c:v>
                </c:pt>
                <c:pt idx="2">
                  <c:v>6.9111833875406559</c:v>
                </c:pt>
                <c:pt idx="3">
                  <c:v>6.3370757846389383</c:v>
                </c:pt>
                <c:pt idx="4">
                  <c:v>6.2233920805676357</c:v>
                </c:pt>
                <c:pt idx="5">
                  <c:v>6.5052606967500584</c:v>
                </c:pt>
                <c:pt idx="6">
                  <c:v>6.0040444893832152</c:v>
                </c:pt>
                <c:pt idx="7">
                  <c:v>6.4222270837891049</c:v>
                </c:pt>
                <c:pt idx="8">
                  <c:v>6.3658969804618115</c:v>
                </c:pt>
                <c:pt idx="9">
                  <c:v>6.9023815755037949</c:v>
                </c:pt>
                <c:pt idx="10">
                  <c:v>7.9150615724660565</c:v>
                </c:pt>
                <c:pt idx="11">
                  <c:v>7.6278865828705058</c:v>
                </c:pt>
                <c:pt idx="12">
                  <c:v>6.5524744117336713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CE-430F-92ED-8C77ECFE246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CE-430F-92ED-8C77ECFE24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CE-430F-92ED-8C77ECFE246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CE-430F-92ED-8C77ECFE24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CE-430F-92ED-8C77ECFE246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12">
                  <c:v>6.6651266424194766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CE-430F-92ED-8C77ECFE2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CE-430F-92ED-8C77ECFE24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CE-430F-92ED-8C77ECFE24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E-430F-92ED-8C77ECFE24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E-430F-92ED-8C77ECFE24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E-430F-92ED-8C77ECFE24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E-430F-92ED-8C77ECFE24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E-430F-92ED-8C77ECFE24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E-430F-92ED-8C77ECFE24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E-430F-92ED-8C77ECFE24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E-430F-92ED-8C77ECFE24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CE-430F-92ED-8C77ECFE24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CE-430F-92ED-8C77ECFE24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CE-430F-92ED-8C77ECFE246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1.0647633756036701</c:v>
                </c:pt>
                <c:pt idx="1">
                  <c:v>1.1739875437419771</c:v>
                </c:pt>
                <c:pt idx="2">
                  <c:v>0.64819470515722344</c:v>
                </c:pt>
                <c:pt idx="3">
                  <c:v>1.0515125776364567</c:v>
                </c:pt>
                <c:pt idx="4">
                  <c:v>0.36798945158829621</c:v>
                </c:pt>
                <c:pt idx="5">
                  <c:v>0.55830539482030517</c:v>
                </c:pt>
                <c:pt idx="6">
                  <c:v>0.24175852882184401</c:v>
                </c:pt>
                <c:pt idx="12">
                  <c:v>0.69763050754500089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CE-430F-92ED-8C77ECFE246C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-0.97862202629690653</c:v>
                </c:pt>
                <c:pt idx="1">
                  <c:v>0.61141822735419549</c:v>
                </c:pt>
                <c:pt idx="2">
                  <c:v>-4.987410133687753E-3</c:v>
                </c:pt>
                <c:pt idx="3">
                  <c:v>-0.17815440746696165</c:v>
                </c:pt>
                <c:pt idx="4">
                  <c:v>0.23622414803162073</c:v>
                </c:pt>
                <c:pt idx="5">
                  <c:v>-1.5837748929941595</c:v>
                </c:pt>
                <c:pt idx="6">
                  <c:v>-3.9844051552277646</c:v>
                </c:pt>
                <c:pt idx="12">
                  <c:v>-0.95799166965355376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CE-430F-92ED-8C77ECFE2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A-4450-BCE7-A4E708320A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7.5785767234988883</c:v>
                </c:pt>
                <c:pt idx="1">
                  <c:v>7.4897458369851009</c:v>
                </c:pt>
                <c:pt idx="2">
                  <c:v>6.5500383141762448</c:v>
                </c:pt>
                <c:pt idx="3">
                  <c:v>6.2675255778704058</c:v>
                </c:pt>
                <c:pt idx="4">
                  <c:v>6.9465270121278939</c:v>
                </c:pt>
                <c:pt idx="5">
                  <c:v>5.7093219041787844</c:v>
                </c:pt>
                <c:pt idx="6">
                  <c:v>6.2988267770876467</c:v>
                </c:pt>
                <c:pt idx="7">
                  <c:v>7.3121898263027294</c:v>
                </c:pt>
                <c:pt idx="8">
                  <c:v>7.3084817970565457</c:v>
                </c:pt>
                <c:pt idx="9">
                  <c:v>6.6057184483700597</c:v>
                </c:pt>
                <c:pt idx="10">
                  <c:v>7.1381128096995257</c:v>
                </c:pt>
                <c:pt idx="11">
                  <c:v>6.5982877839973657</c:v>
                </c:pt>
                <c:pt idx="12">
                  <c:v>6.775992184292126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A-4450-BCE7-A4E708320A5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A-4450-BCE7-A4E708320A5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7.1522573030392449</c:v>
                </c:pt>
                <c:pt idx="1">
                  <c:v>6.7112960161371662</c:v>
                </c:pt>
                <c:pt idx="2">
                  <c:v>6.1686800894854583</c:v>
                </c:pt>
                <c:pt idx="3">
                  <c:v>5.7547217325610678</c:v>
                </c:pt>
                <c:pt idx="4">
                  <c:v>5.3110938712179987</c:v>
                </c:pt>
                <c:pt idx="5">
                  <c:v>5.3068219633943432</c:v>
                </c:pt>
                <c:pt idx="6">
                  <c:v>5.2538919413919416</c:v>
                </c:pt>
                <c:pt idx="7">
                  <c:v>6.5515267175572518</c:v>
                </c:pt>
                <c:pt idx="8">
                  <c:v>5.9750933997509339</c:v>
                </c:pt>
                <c:pt idx="9">
                  <c:v>6.4300360210584646</c:v>
                </c:pt>
                <c:pt idx="10">
                  <c:v>6.2824596328245965</c:v>
                </c:pt>
                <c:pt idx="11">
                  <c:v>6.2551784927280742</c:v>
                </c:pt>
                <c:pt idx="12">
                  <c:v>6.1223728147711647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A-4450-BCE7-A4E708320A5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A-4450-BCE7-A4E708320A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A-4450-BCE7-A4E708320A5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CA-4450-BCE7-A4E708320A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CA-4450-BCE7-A4E708320A5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12">
                  <c:v>6.1955072564405249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CA-4450-BCE7-A4E708320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CA-4450-BCE7-A4E708320A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CA-4450-BCE7-A4E708320A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CA-4450-BCE7-A4E708320A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CA-4450-BCE7-A4E708320A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CA-4450-BCE7-A4E708320A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CA-4450-BCE7-A4E708320A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CA-4450-BCE7-A4E708320A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CA-4450-BCE7-A4E708320A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CA-4450-BCE7-A4E708320A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CA-4450-BCE7-A4E708320A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CA-4450-BCE7-A4E708320A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CA-4450-BCE7-A4E708320A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CA-4450-BCE7-A4E708320A5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-5.8172136083094905E-2</c:v>
                </c:pt>
                <c:pt idx="1">
                  <c:v>-0.30531346105605017</c:v>
                </c:pt>
                <c:pt idx="2">
                  <c:v>-0.78204657273123068</c:v>
                </c:pt>
                <c:pt idx="3">
                  <c:v>0.46105458283375356</c:v>
                </c:pt>
                <c:pt idx="4">
                  <c:v>-0.17148754896828766</c:v>
                </c:pt>
                <c:pt idx="5">
                  <c:v>-0.19067723661881697</c:v>
                </c:pt>
                <c:pt idx="6">
                  <c:v>-0.4123086742124249</c:v>
                </c:pt>
                <c:pt idx="12">
                  <c:v>-0.23962718281353013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CA-4450-BCE7-A4E708320A5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-0.4542635366857013</c:v>
                </c:pt>
                <c:pt idx="1">
                  <c:v>-0.91063107419686862</c:v>
                </c:pt>
                <c:pt idx="2">
                  <c:v>-0.5856289259500036</c:v>
                </c:pt>
                <c:pt idx="3">
                  <c:v>8.9482762188781706E-2</c:v>
                </c:pt>
                <c:pt idx="4">
                  <c:v>-1.4222678985690163</c:v>
                </c:pt>
                <c:pt idx="5">
                  <c:v>-0.1330887203222817</c:v>
                </c:pt>
                <c:pt idx="6">
                  <c:v>-0.13410741855385488</c:v>
                </c:pt>
                <c:pt idx="12">
                  <c:v>-0.43072900400632452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CA-4450-BCE7-A4E708320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D-4A7E-AD84-D1BFF192438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0.7319</c:v>
                </c:pt>
                <c:pt idx="1">
                  <c:v>0.75069999999999992</c:v>
                </c:pt>
                <c:pt idx="2">
                  <c:v>0.72499999999999998</c:v>
                </c:pt>
                <c:pt idx="3">
                  <c:v>0.68720000000000003</c:v>
                </c:pt>
                <c:pt idx="4">
                  <c:v>0.60509999999999997</c:v>
                </c:pt>
                <c:pt idx="5">
                  <c:v>0.70519999999999994</c:v>
                </c:pt>
                <c:pt idx="6">
                  <c:v>0.84950000000000003</c:v>
                </c:pt>
                <c:pt idx="7">
                  <c:v>0.85140000000000005</c:v>
                </c:pt>
                <c:pt idx="8">
                  <c:v>0.79400000000000004</c:v>
                </c:pt>
                <c:pt idx="9">
                  <c:v>0.75609999999999999</c:v>
                </c:pt>
                <c:pt idx="10">
                  <c:v>0.70299999999999996</c:v>
                </c:pt>
                <c:pt idx="11">
                  <c:v>0.69980000000000009</c:v>
                </c:pt>
                <c:pt idx="12">
                  <c:v>0.73831679821858165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D-4A7E-AD84-D1BFF1924389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D-4A7E-AD84-D1BFF1924389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0.57789999999999997</c:v>
                </c:pt>
                <c:pt idx="1">
                  <c:v>0.78700000000000003</c:v>
                </c:pt>
                <c:pt idx="2">
                  <c:v>0.74909999999999999</c:v>
                </c:pt>
                <c:pt idx="3">
                  <c:v>0.79280000000000006</c:v>
                </c:pt>
                <c:pt idx="4">
                  <c:v>0.63340000000000007</c:v>
                </c:pt>
                <c:pt idx="5">
                  <c:v>0.6873999999999999</c:v>
                </c:pt>
                <c:pt idx="6">
                  <c:v>0.80249999999999999</c:v>
                </c:pt>
                <c:pt idx="7">
                  <c:v>0.89769999999999994</c:v>
                </c:pt>
                <c:pt idx="8">
                  <c:v>0.70709999999999995</c:v>
                </c:pt>
                <c:pt idx="9">
                  <c:v>0.77500000000000002</c:v>
                </c:pt>
                <c:pt idx="10">
                  <c:v>0.79510000000000003</c:v>
                </c:pt>
                <c:pt idx="11">
                  <c:v>0.78520000000000001</c:v>
                </c:pt>
                <c:pt idx="12">
                  <c:v>0.74892677369097149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D-4A7E-AD84-D1BFF1924389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D-4A7E-AD84-D1BFF192438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D-4A7E-AD84-D1BFF1924389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7D-4A7E-AD84-D1BFF19243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7D-4A7E-AD84-D1BFF192438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7D-4A7E-AD84-D1BFF1924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7D-4A7E-AD84-D1BFF19243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7D-4A7E-AD84-D1BFF19243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D-4A7E-AD84-D1BFF19243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D-4A7E-AD84-D1BFF19243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D-4A7E-AD84-D1BFF19243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D-4A7E-AD84-D1BFF19243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D-4A7E-AD84-D1BFF19243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D-4A7E-AD84-D1BFF19243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7D-4A7E-AD84-D1BFF19243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7D-4A7E-AD84-D1BFF19243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7D-4A7E-AD84-D1BFF19243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7D-4A7E-AD84-D1BFF19243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7D-4A7E-AD84-D1BFF1924389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5.7867281329613052E-2</c:v>
                </c:pt>
                <c:pt idx="1">
                  <c:v>2.9634734665747731E-2</c:v>
                </c:pt>
                <c:pt idx="2">
                  <c:v>0.21039738704409361</c:v>
                </c:pt>
                <c:pt idx="3">
                  <c:v>2.814738996929389E-2</c:v>
                </c:pt>
                <c:pt idx="4">
                  <c:v>9.6387184730743147E-2</c:v>
                </c:pt>
                <c:pt idx="5">
                  <c:v>6.3297733784839716E-2</c:v>
                </c:pt>
                <c:pt idx="6">
                  <c:v>4.4091289281873447E-2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7D-4A7E-AD84-D1BFF1924389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0.19141959284055199</c:v>
                </c:pt>
                <c:pt idx="1">
                  <c:v>0.19408552018116443</c:v>
                </c:pt>
                <c:pt idx="2">
                  <c:v>0.22675862068965524</c:v>
                </c:pt>
                <c:pt idx="3">
                  <c:v>0.16938300349243307</c:v>
                </c:pt>
                <c:pt idx="4">
                  <c:v>0.32903652288877883</c:v>
                </c:pt>
                <c:pt idx="5">
                  <c:v>0.15768576290414082</c:v>
                </c:pt>
                <c:pt idx="6">
                  <c:v>2.8605061801059373E-2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7D-4A7E-AD84-D1BFF1924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E3-4DE5-A938-AC3A1F7814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0.47100000000000003</c:v>
                </c:pt>
                <c:pt idx="1">
                  <c:v>0.57269999999999999</c:v>
                </c:pt>
                <c:pt idx="2">
                  <c:v>0.53579999999999994</c:v>
                </c:pt>
                <c:pt idx="3">
                  <c:v>0.45890000000000003</c:v>
                </c:pt>
                <c:pt idx="4">
                  <c:v>0.2661</c:v>
                </c:pt>
                <c:pt idx="5">
                  <c:v>0.32020000000000004</c:v>
                </c:pt>
                <c:pt idx="6">
                  <c:v>0.44600000000000001</c:v>
                </c:pt>
                <c:pt idx="7">
                  <c:v>0.53369999999999995</c:v>
                </c:pt>
                <c:pt idx="8">
                  <c:v>0.38539999999999996</c:v>
                </c:pt>
                <c:pt idx="9">
                  <c:v>0.45100000000000001</c:v>
                </c:pt>
                <c:pt idx="10">
                  <c:v>0.57030000000000003</c:v>
                </c:pt>
                <c:pt idx="11">
                  <c:v>0.55159999999999998</c:v>
                </c:pt>
                <c:pt idx="12">
                  <c:v>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3-4DE5-A938-AC3A1F7814BB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E3-4DE5-A938-AC3A1F7814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E3-4DE5-A938-AC3A1F7814BB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E3-4DE5-A938-AC3A1F7814B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E3-4DE5-A938-AC3A1F78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E3-4DE5-A938-AC3A1F7814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E3-4DE5-A938-AC3A1F7814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E3-4DE5-A938-AC3A1F7814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E3-4DE5-A938-AC3A1F7814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E3-4DE5-A938-AC3A1F7814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E3-4DE5-A938-AC3A1F7814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E3-4DE5-A938-AC3A1F7814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E3-4DE5-A938-AC3A1F7814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E3-4DE5-A938-AC3A1F7814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E3-4DE5-A938-AC3A1F7814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E3-4DE5-A938-AC3A1F7814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E3-4DE5-A938-AC3A1F7814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E3-4DE5-A938-AC3A1F7814BB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5.9761654398878372E-2</c:v>
                </c:pt>
                <c:pt idx="1">
                  <c:v>-0.12270039421813406</c:v>
                </c:pt>
                <c:pt idx="2">
                  <c:v>6.8073036695621481E-2</c:v>
                </c:pt>
                <c:pt idx="3">
                  <c:v>-3.4784377542717571E-2</c:v>
                </c:pt>
                <c:pt idx="4">
                  <c:v>0.14810659186535768</c:v>
                </c:pt>
                <c:pt idx="5">
                  <c:v>5.1039200210470925E-2</c:v>
                </c:pt>
                <c:pt idx="6">
                  <c:v>1.4945652173913082E-2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E3-4DE5-A938-AC3A1F7814BB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0.12314264487369986</c:v>
                </c:pt>
                <c:pt idx="1">
                  <c:v>-0.14255899823406648</c:v>
                </c:pt>
                <c:pt idx="2">
                  <c:v>7.0730406966412085E-2</c:v>
                </c:pt>
                <c:pt idx="3">
                  <c:v>5.421017551655205E-2</c:v>
                </c:pt>
                <c:pt idx="4">
                  <c:v>0.23357444243520198</c:v>
                </c:pt>
                <c:pt idx="5">
                  <c:v>-0.21280788177339893</c:v>
                </c:pt>
                <c:pt idx="6">
                  <c:v>-0.27475728155339796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E3-4DE5-A938-AC3A1F78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C7-45B3-82DE-E8C51D33A9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0.53200000000000003</c:v>
                </c:pt>
                <c:pt idx="1">
                  <c:v>0.80279999999999996</c:v>
                </c:pt>
                <c:pt idx="2">
                  <c:v>0.83989999999999998</c:v>
                </c:pt>
                <c:pt idx="3">
                  <c:v>0.7802</c:v>
                </c:pt>
                <c:pt idx="4">
                  <c:v>0.82669999999999999</c:v>
                </c:pt>
                <c:pt idx="5">
                  <c:v>0.87409999999999999</c:v>
                </c:pt>
                <c:pt idx="6">
                  <c:v>0.90269999999999995</c:v>
                </c:pt>
                <c:pt idx="7">
                  <c:v>0.89249999999999996</c:v>
                </c:pt>
                <c:pt idx="8">
                  <c:v>0.7881999999999999</c:v>
                </c:pt>
                <c:pt idx="9">
                  <c:v>0.80189999999999995</c:v>
                </c:pt>
                <c:pt idx="10">
                  <c:v>0.78749999999999998</c:v>
                </c:pt>
                <c:pt idx="11">
                  <c:v>0.79339999999999999</c:v>
                </c:pt>
                <c:pt idx="12">
                  <c:v>0.80182500000000001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7-45B3-82DE-E8C51D33A9B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C7-45B3-82DE-E8C51D33A9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C7-45B3-82DE-E8C51D33A9B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C7-45B3-82DE-E8C51D33A9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C7-45B3-82DE-E8C51D33A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C7-45B3-82DE-E8C51D33A9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C7-45B3-82DE-E8C51D33A9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C7-45B3-82DE-E8C51D33A9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C7-45B3-82DE-E8C51D33A9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C7-45B3-82DE-E8C51D33A9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C7-45B3-82DE-E8C51D33A9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C7-45B3-82DE-E8C51D33A9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C7-45B3-82DE-E8C51D33A9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C7-45B3-82DE-E8C51D33A9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C7-45B3-82DE-E8C51D33A9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C7-45B3-82DE-E8C51D33A9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C7-45B3-82DE-E8C51D33A9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C7-45B3-82DE-E8C51D33A9B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0.32742009481572087</c:v>
                </c:pt>
                <c:pt idx="1">
                  <c:v>0.51933878992136084</c:v>
                </c:pt>
                <c:pt idx="2">
                  <c:v>0.43917825946295697</c:v>
                </c:pt>
                <c:pt idx="3">
                  <c:v>0.11488984178618966</c:v>
                </c:pt>
                <c:pt idx="4">
                  <c:v>0.16061919504643973</c:v>
                </c:pt>
                <c:pt idx="5">
                  <c:v>0.25928305280740083</c:v>
                </c:pt>
                <c:pt idx="6">
                  <c:v>8.8302230314064811E-2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C7-45B3-82DE-E8C51D33A9B1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0.97048808172531231</c:v>
                </c:pt>
                <c:pt idx="1">
                  <c:v>1.5038349642951596</c:v>
                </c:pt>
                <c:pt idx="2">
                  <c:v>0.98195589218088641</c:v>
                </c:pt>
                <c:pt idx="3">
                  <c:v>0.60425531914893638</c:v>
                </c:pt>
                <c:pt idx="4">
                  <c:v>0.81276595744680846</c:v>
                </c:pt>
                <c:pt idx="5">
                  <c:v>0.20583169291338588</c:v>
                </c:pt>
                <c:pt idx="6">
                  <c:v>0.13277271112163924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7C7-45B3-82DE-E8C51D33A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11-4F64-A341-D2418CB9A1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0.8387</c:v>
                </c:pt>
                <c:pt idx="1">
                  <c:v>0.82120000000000004</c:v>
                </c:pt>
                <c:pt idx="2">
                  <c:v>0.81459999999999999</c:v>
                </c:pt>
                <c:pt idx="3">
                  <c:v>0.81810000000000005</c:v>
                </c:pt>
                <c:pt idx="4">
                  <c:v>0.75599999999999989</c:v>
                </c:pt>
                <c:pt idx="5">
                  <c:v>0.81430000000000002</c:v>
                </c:pt>
                <c:pt idx="6">
                  <c:v>0.92040000000000011</c:v>
                </c:pt>
                <c:pt idx="7">
                  <c:v>0.97860000000000003</c:v>
                </c:pt>
                <c:pt idx="8">
                  <c:v>0.94879999999999998</c:v>
                </c:pt>
                <c:pt idx="9">
                  <c:v>0.90969999999999995</c:v>
                </c:pt>
                <c:pt idx="10">
                  <c:v>0.78599999999999992</c:v>
                </c:pt>
                <c:pt idx="11">
                  <c:v>0.79469999999999996</c:v>
                </c:pt>
                <c:pt idx="12">
                  <c:v>0.85041836356904854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1-4F64-A341-D2418CB9A17A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11-4F64-A341-D2418CB9A17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0.61520000000000008</c:v>
                </c:pt>
                <c:pt idx="1">
                  <c:v>0.86180000000000012</c:v>
                </c:pt>
                <c:pt idx="2">
                  <c:v>0.8236</c:v>
                </c:pt>
                <c:pt idx="3">
                  <c:v>0.90949999999999998</c:v>
                </c:pt>
                <c:pt idx="4">
                  <c:v>0.76180000000000003</c:v>
                </c:pt>
                <c:pt idx="5">
                  <c:v>0.81559999999999999</c:v>
                </c:pt>
                <c:pt idx="6">
                  <c:v>0.92709999999999992</c:v>
                </c:pt>
                <c:pt idx="7">
                  <c:v>1.0247999999999999</c:v>
                </c:pt>
                <c:pt idx="8">
                  <c:v>0.81950000000000001</c:v>
                </c:pt>
                <c:pt idx="9">
                  <c:v>0.8881</c:v>
                </c:pt>
                <c:pt idx="10">
                  <c:v>0.87360000000000004</c:v>
                </c:pt>
                <c:pt idx="11">
                  <c:v>0.86670000000000003</c:v>
                </c:pt>
                <c:pt idx="12">
                  <c:v>0.84878834356712252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11-4F64-A341-D2418CB9A17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11-4F64-A341-D2418CB9A1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11-4F64-A341-D2418CB9A17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11-4F64-A341-D2418CB9A1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11-4F64-A341-D2418CB9A1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11-4F64-A341-D2418CB9A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11-4F64-A341-D2418CB9A1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11-4F64-A341-D2418CB9A1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11-4F64-A341-D2418CB9A1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11-4F64-A341-D2418CB9A1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11-4F64-A341-D2418CB9A1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11-4F64-A341-D2418CB9A1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11-4F64-A341-D2418CB9A1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11-4F64-A341-D2418CB9A1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11-4F64-A341-D2418CB9A1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11-4F64-A341-D2418CB9A1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11-4F64-A341-D2418CB9A1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11-4F64-A341-D2418CB9A1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11-4F64-A341-D2418CB9A17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5.7515337423312829E-2</c:v>
                </c:pt>
                <c:pt idx="1">
                  <c:v>0.10821205821205826</c:v>
                </c:pt>
                <c:pt idx="2">
                  <c:v>0.2457200402819737</c:v>
                </c:pt>
                <c:pt idx="3">
                  <c:v>3.4226525557307097E-2</c:v>
                </c:pt>
                <c:pt idx="4">
                  <c:v>8.0275229357798183E-2</c:v>
                </c:pt>
                <c:pt idx="5">
                  <c:v>5.656854130052702E-2</c:v>
                </c:pt>
                <c:pt idx="6">
                  <c:v>4.9620733249051696E-2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11-4F64-A341-D2418CB9A17A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0.1509478955526411</c:v>
                </c:pt>
                <c:pt idx="1">
                  <c:v>0.29822211397954224</c:v>
                </c:pt>
                <c:pt idx="2">
                  <c:v>0.21482936410508224</c:v>
                </c:pt>
                <c:pt idx="3">
                  <c:v>0.12284561789512272</c:v>
                </c:pt>
                <c:pt idx="4">
                  <c:v>0.24603174603174627</c:v>
                </c:pt>
                <c:pt idx="5">
                  <c:v>0.18125997789512449</c:v>
                </c:pt>
                <c:pt idx="6">
                  <c:v>8.2464146023467855E-2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11-4F64-A341-D2418CB9A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1-4215-96C0-BC3020626D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0.9637</c:v>
                </c:pt>
                <c:pt idx="1">
                  <c:v>0.96040000000000003</c:v>
                </c:pt>
                <c:pt idx="2">
                  <c:v>0.9294</c:v>
                </c:pt>
                <c:pt idx="3">
                  <c:v>0.9274</c:v>
                </c:pt>
                <c:pt idx="4">
                  <c:v>0.83099999999999996</c:v>
                </c:pt>
                <c:pt idx="5">
                  <c:v>0.81469999999999998</c:v>
                </c:pt>
                <c:pt idx="6">
                  <c:v>0.94430000000000003</c:v>
                </c:pt>
                <c:pt idx="7">
                  <c:v>1.0129999999999999</c:v>
                </c:pt>
                <c:pt idx="8">
                  <c:v>0.96090000000000009</c:v>
                </c:pt>
                <c:pt idx="9">
                  <c:v>0.93049999999999999</c:v>
                </c:pt>
                <c:pt idx="10">
                  <c:v>0.77079999999999993</c:v>
                </c:pt>
                <c:pt idx="11">
                  <c:v>0.78900000000000003</c:v>
                </c:pt>
                <c:pt idx="12">
                  <c:v>0.90283418535920901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1-4215-96C0-BC3020626D79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1-4215-96C0-BC3020626D7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0.63919999999999999</c:v>
                </c:pt>
                <c:pt idx="1">
                  <c:v>0.87879999999999991</c:v>
                </c:pt>
                <c:pt idx="2">
                  <c:v>0.81900000000000006</c:v>
                </c:pt>
                <c:pt idx="3">
                  <c:v>0.94669999999999999</c:v>
                </c:pt>
                <c:pt idx="4">
                  <c:v>0.74309999999999998</c:v>
                </c:pt>
                <c:pt idx="5">
                  <c:v>0.79879999999999995</c:v>
                </c:pt>
                <c:pt idx="6">
                  <c:v>0.93409999999999993</c:v>
                </c:pt>
                <c:pt idx="7">
                  <c:v>1.0628</c:v>
                </c:pt>
                <c:pt idx="8">
                  <c:v>0.8284999999999999</c:v>
                </c:pt>
                <c:pt idx="9">
                  <c:v>0.91280000000000006</c:v>
                </c:pt>
                <c:pt idx="10">
                  <c:v>0.89829999999999999</c:v>
                </c:pt>
                <c:pt idx="11">
                  <c:v>0.88780000000000003</c:v>
                </c:pt>
                <c:pt idx="12">
                  <c:v>0.86230572081972345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1-4215-96C0-BC3020626D7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1-4215-96C0-BC3020626D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E1-4215-96C0-BC3020626D7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E1-4215-96C0-BC3020626D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E1-4215-96C0-BC3020626D7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E1-4215-96C0-BC3020626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E1-4215-96C0-BC3020626D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E1-4215-96C0-BC3020626D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1-4215-96C0-BC3020626D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1-4215-96C0-BC3020626D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1-4215-96C0-BC3020626D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1-4215-96C0-BC3020626D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1-4215-96C0-BC3020626D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1-4215-96C0-BC3020626D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1-4215-96C0-BC3020626D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1-4215-96C0-BC3020626D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E1-4215-96C0-BC3020626D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E1-4215-96C0-BC3020626D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E1-4215-96C0-BC3020626D7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6.0777957860616016E-3</c:v>
                </c:pt>
                <c:pt idx="1">
                  <c:v>3.8704805059945224E-2</c:v>
                </c:pt>
                <c:pt idx="2">
                  <c:v>0.20508875739644972</c:v>
                </c:pt>
                <c:pt idx="3">
                  <c:v>1.3218631976500195E-2</c:v>
                </c:pt>
                <c:pt idx="4">
                  <c:v>5.786050684009858E-2</c:v>
                </c:pt>
                <c:pt idx="5">
                  <c:v>6.0994846987063589E-3</c:v>
                </c:pt>
                <c:pt idx="6">
                  <c:v>3.9504899432697194E-2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E1-4215-96C0-BC3020626D79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3.0611186053751238E-2</c:v>
                </c:pt>
                <c:pt idx="1">
                  <c:v>0.14566847147022077</c:v>
                </c:pt>
                <c:pt idx="2">
                  <c:v>9.5653109533031966E-2</c:v>
                </c:pt>
                <c:pt idx="3">
                  <c:v>4.1406081518222893E-2</c:v>
                </c:pt>
                <c:pt idx="4">
                  <c:v>0.13525872442839959</c:v>
                </c:pt>
                <c:pt idx="5">
                  <c:v>0.17429728734503502</c:v>
                </c:pt>
                <c:pt idx="6">
                  <c:v>6.7245578735571243E-2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E1-4215-96C0-BC3020626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6449</c:v>
                </c:pt>
                <c:pt idx="1">
                  <c:v>11591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B-4034-848F-09B76688675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5126</c:v>
                </c:pt>
                <c:pt idx="1">
                  <c:v>7159</c:v>
                </c:pt>
                <c:pt idx="2">
                  <c:v>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B-4034-848F-09B76688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D9B-4034-848F-09B76688675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D9B-4034-848F-09B76688675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D9B-4034-848F-09B76688675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B-4034-848F-09B76688675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B-4034-848F-09B76688675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B-4034-848F-09B76688675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9B-4034-848F-09B76688675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B-4034-848F-09B76688675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9B-4034-848F-09B76688675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0.33834983498349835</c:v>
                </c:pt>
                <c:pt idx="1">
                  <c:v>0.47254125412541254</c:v>
                </c:pt>
                <c:pt idx="2">
                  <c:v>0.18910891089108911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9B-4034-848F-09B76688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9B-4034-848F-09B76688675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9B-4034-848F-09B76688675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9B-4034-848F-09B76688675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B-4034-848F-09B76688675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B-4034-848F-09B76688675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B-4034-848F-09B76688675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9B-4034-848F-09B76688675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9B-4034-848F-09B76688675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9B-4034-848F-09B76688675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9B-4034-848F-09B76688675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9B-4034-848F-09B76688675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9B-4034-848F-09B76688675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-0.20514808497441461</c:v>
                </c:pt>
                <c:pt idx="1">
                  <c:v>-0.38236562850487443</c:v>
                </c:pt>
                <c:pt idx="2">
                  <c:v>2.6083123425692696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9B-4034-848F-09B7668867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17-4D72-BC00-9B0BA1D6A5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1160</c:v>
                </c:pt>
                <c:pt idx="1">
                  <c:v>1192</c:v>
                </c:pt>
                <c:pt idx="2">
                  <c:v>1320</c:v>
                </c:pt>
                <c:pt idx="3">
                  <c:v>1227</c:v>
                </c:pt>
                <c:pt idx="4">
                  <c:v>790</c:v>
                </c:pt>
                <c:pt idx="5">
                  <c:v>1007</c:v>
                </c:pt>
                <c:pt idx="6">
                  <c:v>1544</c:v>
                </c:pt>
                <c:pt idx="7">
                  <c:v>1093</c:v>
                </c:pt>
                <c:pt idx="8">
                  <c:v>1430</c:v>
                </c:pt>
                <c:pt idx="9">
                  <c:v>1458</c:v>
                </c:pt>
                <c:pt idx="10">
                  <c:v>1496</c:v>
                </c:pt>
                <c:pt idx="11">
                  <c:v>1376</c:v>
                </c:pt>
                <c:pt idx="12">
                  <c:v>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7-4D72-BC00-9B0BA1D6A5FB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17-4D72-BC00-9B0BA1D6A5F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1070</c:v>
                </c:pt>
                <c:pt idx="1">
                  <c:v>1299</c:v>
                </c:pt>
                <c:pt idx="2">
                  <c:v>1553</c:v>
                </c:pt>
                <c:pt idx="3">
                  <c:v>1519</c:v>
                </c:pt>
                <c:pt idx="4">
                  <c:v>881</c:v>
                </c:pt>
                <c:pt idx="5">
                  <c:v>1321</c:v>
                </c:pt>
                <c:pt idx="6">
                  <c:v>1114</c:v>
                </c:pt>
                <c:pt idx="7">
                  <c:v>998</c:v>
                </c:pt>
                <c:pt idx="8">
                  <c:v>1047</c:v>
                </c:pt>
                <c:pt idx="9">
                  <c:v>1679</c:v>
                </c:pt>
                <c:pt idx="10">
                  <c:v>2421</c:v>
                </c:pt>
                <c:pt idx="11">
                  <c:v>1685</c:v>
                </c:pt>
                <c:pt idx="12">
                  <c:v>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17-4D72-BC00-9B0BA1D6A5F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17-4D72-BC00-9B0BA1D6A5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17-4D72-BC00-9B0BA1D6A5F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17-4D72-BC00-9B0BA1D6A5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17-4D72-BC00-9B0BA1D6A5F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12">
                  <c:v>12889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17-4D72-BC00-9B0BA1D6A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417-4D72-BC00-9B0BA1D6A5F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239</c:v>
                      </c:pt>
                      <c:pt idx="1">
                        <c:v>192</c:v>
                      </c:pt>
                      <c:pt idx="2">
                        <c:v>316</c:v>
                      </c:pt>
                      <c:pt idx="3">
                        <c:v>269</c:v>
                      </c:pt>
                      <c:pt idx="4">
                        <c:v>262</c:v>
                      </c:pt>
                      <c:pt idx="5">
                        <c:v>231</c:v>
                      </c:pt>
                      <c:pt idx="6">
                        <c:v>675</c:v>
                      </c:pt>
                      <c:pt idx="7">
                        <c:v>905</c:v>
                      </c:pt>
                      <c:pt idx="8">
                        <c:v>827</c:v>
                      </c:pt>
                      <c:pt idx="9">
                        <c:v>1854</c:v>
                      </c:pt>
                      <c:pt idx="10">
                        <c:v>1955</c:v>
                      </c:pt>
                      <c:pt idx="11">
                        <c:v>1573</c:v>
                      </c:pt>
                      <c:pt idx="12">
                        <c:v>9298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417-4D72-BC00-9B0BA1D6A5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17-4D72-BC00-9B0BA1D6A5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17-4D72-BC00-9B0BA1D6A5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7-4D72-BC00-9B0BA1D6A5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7-4D72-BC00-9B0BA1D6A5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7-4D72-BC00-9B0BA1D6A5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17-4D72-BC00-9B0BA1D6A5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17-4D72-BC00-9B0BA1D6A5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17-4D72-BC00-9B0BA1D6A5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17-4D72-BC00-9B0BA1D6A5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17-4D72-BC00-9B0BA1D6A5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17-4D72-BC00-9B0BA1D6A5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17-4D72-BC00-9B0BA1D6A5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17-4D72-BC00-9B0BA1D6A5F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-1.1090573012939031E-2</c:v>
                </c:pt>
                <c:pt idx="1">
                  <c:v>6.6246056782334417E-2</c:v>
                </c:pt>
                <c:pt idx="2">
                  <c:v>0.60186915887850456</c:v>
                </c:pt>
                <c:pt idx="3">
                  <c:v>1.0807374443738027E-2</c:v>
                </c:pt>
                <c:pt idx="4">
                  <c:v>4.2157470551766885E-2</c:v>
                </c:pt>
                <c:pt idx="5">
                  <c:v>-5.0071530758225569E-3</c:v>
                </c:pt>
                <c:pt idx="6">
                  <c:v>-0.18745644599303135</c:v>
                </c:pt>
                <c:pt idx="12">
                  <c:v>0.10313248887367332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17-4D72-BC00-9B0BA1D6A5FB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0.38362068965517238</c:v>
                </c:pt>
                <c:pt idx="1">
                  <c:v>0.70134228187919456</c:v>
                </c:pt>
                <c:pt idx="2">
                  <c:v>1.5969696969696972</c:v>
                </c:pt>
                <c:pt idx="3">
                  <c:v>0.29584352078239617</c:v>
                </c:pt>
                <c:pt idx="4">
                  <c:v>1.1278481012658226</c:v>
                </c:pt>
                <c:pt idx="5">
                  <c:v>0.38133068520357494</c:v>
                </c:pt>
                <c:pt idx="6">
                  <c:v>-0.24481865284974091</c:v>
                </c:pt>
                <c:pt idx="12">
                  <c:v>0.56419902912621356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17-4D72-BC00-9B0BA1D6A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6B-479A-A58F-54F8EBC318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6B-479A-A58F-54F8EBC318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6B-479A-A58F-54F8EBC318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6B-479A-A58F-54F8EBC3180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6B-479A-A58F-54F8EBC3180A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B-479A-A58F-54F8EBC3180A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B-479A-A58F-54F8EBC3180A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B-479A-A58F-54F8EBC3180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B-479A-A58F-54F8EBC318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B-479A-A58F-54F8EBC3180A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B-479A-A58F-54F8EBC31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5126</c:v>
                </c:pt>
                <c:pt idx="1">
                  <c:v>7159</c:v>
                </c:pt>
                <c:pt idx="2">
                  <c:v>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6B-479A-A58F-54F8EBC3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F-4DEF-8DFB-211C766C80E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F-4DEF-8DFB-211C766C80E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F-4DEF-8DFB-211C766C80E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F-4DEF-8DFB-211C766C80E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F-4DEF-8DFB-211C766C80E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F-4DEF-8DFB-211C766C80E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F-4DEF-8DFB-211C766C80E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F-4DEF-8DFB-211C766C80E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F-4DEF-8DFB-211C766C80E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F-4DEF-8DFB-211C766C8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C0F-4DEF-8DFB-211C766C80E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F-4DEF-8DFB-211C766C80E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F-4DEF-8DFB-211C766C80E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F-4DEF-8DFB-211C766C80E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0F-4DEF-8DFB-211C766C8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C0F-4DEF-8DFB-211C766C80E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C0F-4DEF-8DFB-211C766C80E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0F-4DEF-8DFB-211C766C80E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0F-4DEF-8DFB-211C766C80E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0F-4DEF-8DFB-211C766C80E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0F-4DEF-8DFB-211C766C80E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0F-4DEF-8DFB-211C766C80E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0F-4DEF-8DFB-211C766C80E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0F-4DEF-8DFB-211C766C80E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0F-4DEF-8DFB-211C766C80E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0F-4DEF-8DFB-211C766C80E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0F-4DEF-8DFB-211C766C80E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0F-4DEF-8DFB-211C766C80E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0F-4DEF-8DFB-211C766C80E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0F-4DEF-8DFB-211C766C80E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0F-4DEF-8DFB-211C766C80E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0F-4DEF-8DFB-211C766C80E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0F-4DEF-8DFB-211C766C80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C0F-4DEF-8DFB-211C766C80E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0F-4DEF-8DFB-211C766C80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C0F-4DEF-8DFB-211C766C80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C0F-4DEF-8DFB-211C766C80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C0F-4DEF-8DFB-211C766C80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C0F-4DEF-8DFB-211C766C80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C0F-4DEF-8DFB-211C766C80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C0F-4DEF-8DFB-211C766C80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C0F-4DEF-8DFB-211C766C80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C0F-4DEF-8DFB-211C766C80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C0F-4DEF-8DFB-211C766C80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C0F-4DEF-8DFB-211C766C80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C0F-4DEF-8DFB-211C766C80E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C0F-4DEF-8DFB-211C766C80E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C0F-4DEF-8DFB-211C766C80E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C0F-4DEF-8DFB-211C766C80E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C0F-4DEF-8DFB-211C766C80E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0F-4DEF-8DFB-211C766C80E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0F-4DEF-8DFB-211C766C80E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0F-4DEF-8DFB-211C766C80E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0F-4DEF-8DFB-211C766C80E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0F-4DEF-8DFB-211C766C80E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C0F-4DEF-8DFB-211C766C80E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C0F-4DEF-8DFB-211C766C80E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C0F-4DEF-8DFB-211C766C80E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C0F-4DEF-8DFB-211C766C80E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C0F-4DEF-8DFB-211C766C80E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C0F-4DEF-8DFB-211C766C80E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C0F-4DEF-8DFB-211C766C80E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C0F-4DEF-8DFB-211C766C80E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C0F-4DEF-8DFB-211C766C80E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C0F-4DEF-8DFB-211C766C80E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C0F-4DEF-8DFB-211C766C80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C0F-4DEF-8DFB-211C766C80E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C0F-4DEF-8DFB-211C766C80E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C0F-4DEF-8DFB-211C766C80E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C0F-4DEF-8DFB-211C766C80E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C0F-4DEF-8DFB-211C766C80E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C0F-4DEF-8DFB-211C766C80E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C0F-4DEF-8DFB-211C766C80E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C0F-4DEF-8DFB-211C766C80E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C0F-4DEF-8DFB-211C766C80E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C0F-4DEF-8DFB-211C766C80E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C0F-4DEF-8DFB-211C766C80E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C0F-4DEF-8DFB-211C766C80E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C0F-4DEF-8DFB-211C766C80E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C0F-4DEF-8DFB-211C766C80E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C0F-4DEF-8DFB-211C766C80E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C0F-4DEF-8DFB-211C766C80E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C0F-4DEF-8DFB-211C766C80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C0F-4DEF-8DFB-211C766C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679-44CA-8CD5-32C12844F0B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79-44CA-8CD5-32C12844F0B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9-44CA-8CD5-32C12844F0B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9-44CA-8CD5-32C12844F0B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3974</c:v>
                </c:pt>
                <c:pt idx="1">
                  <c:v>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79-44CA-8CD5-32C12844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1887</c:v>
                </c:pt>
                <c:pt idx="1">
                  <c:v>514</c:v>
                </c:pt>
                <c:pt idx="2">
                  <c:v>1373</c:v>
                </c:pt>
                <c:pt idx="3">
                  <c:v>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D-4D72-9B07-7685151F63AC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13806</c:v>
                </c:pt>
                <c:pt idx="1">
                  <c:v>4136</c:v>
                </c:pt>
                <c:pt idx="2">
                  <c:v>9670</c:v>
                </c:pt>
                <c:pt idx="3">
                  <c:v>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D-4D72-9B07-7685151F63AC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11011</c:v>
                </c:pt>
                <c:pt idx="1">
                  <c:v>3974</c:v>
                </c:pt>
                <c:pt idx="2">
                  <c:v>7037</c:v>
                </c:pt>
                <c:pt idx="3">
                  <c:v>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BD-4D72-9B07-7685151F6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-0.2024482109227872</c:v>
                </c:pt>
                <c:pt idx="1">
                  <c:v>-3.9168278529980616E-2</c:v>
                </c:pt>
                <c:pt idx="2">
                  <c:v>-0.27228541882109614</c:v>
                </c:pt>
                <c:pt idx="3">
                  <c:v>-0.17680986475735883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BD-4D72-9B07-7685151F63AC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-0.41086142322097374</c:v>
                </c:pt>
                <c:pt idx="1">
                  <c:v>-0.36191393705844577</c:v>
                </c:pt>
                <c:pt idx="2">
                  <c:v>-0.43532338308457708</c:v>
                </c:pt>
                <c:pt idx="3">
                  <c:v>-0.29883110282906999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BD-4D72-9B07-7685151F63AC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0.82359116486100614</c:v>
                </c:pt>
                <c:pt idx="1">
                  <c:v>6.1854371378180902E-2</c:v>
                </c:pt>
                <c:pt idx="2">
                  <c:v>6.303015033173763E-2</c:v>
                </c:pt>
                <c:pt idx="3">
                  <c:v>0.17640883513899386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BD-4D72-9B07-7685151F63AC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0.72679867986798685</c:v>
                </c:pt>
                <c:pt idx="1">
                  <c:v>0.2623102310231023</c:v>
                </c:pt>
                <c:pt idx="2">
                  <c:v>0.46448844884488449</c:v>
                </c:pt>
                <c:pt idx="3">
                  <c:v>0.2732013201320132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BD-4D72-9B07-7685151F6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15B-4415-9C2D-1A01943E34F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5B-4415-9C2D-1A01943E34F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5B-4415-9C2D-1A01943E34F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B-4415-9C2D-1A01943E34F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3919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5B-4415-9C2D-1A01943E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741</c:v>
                </c:pt>
                <c:pt idx="1">
                  <c:v>0</c:v>
                </c:pt>
                <c:pt idx="2">
                  <c:v>741</c:v>
                </c:pt>
                <c:pt idx="3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9-4280-BCEC-CB30CB4F894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4887</c:v>
                </c:pt>
                <c:pt idx="1">
                  <c:v>0</c:v>
                </c:pt>
                <c:pt idx="2">
                  <c:v>4887</c:v>
                </c:pt>
                <c:pt idx="3">
                  <c:v>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9-4280-BCEC-CB30CB4F894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3919</c:v>
                </c:pt>
                <c:pt idx="1">
                  <c:v>0</c:v>
                </c:pt>
                <c:pt idx="2">
                  <c:v>3919</c:v>
                </c:pt>
                <c:pt idx="3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9-4280-BCEC-CB30CB4F8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-0.19807652956824229</c:v>
                </c:pt>
                <c:pt idx="1">
                  <c:v>0</c:v>
                </c:pt>
                <c:pt idx="2">
                  <c:v>-0.19807652956824229</c:v>
                </c:pt>
                <c:pt idx="3">
                  <c:v>-0.22727272727272729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49-4280-BCEC-CB30CB4F8946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-0.52743277462920535</c:v>
                </c:pt>
                <c:pt idx="1">
                  <c:v>0</c:v>
                </c:pt>
                <c:pt idx="2">
                  <c:v>-0.52743277462920535</c:v>
                </c:pt>
                <c:pt idx="3">
                  <c:v>-0.16643646408839774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49-4280-BCEC-CB30CB4F8946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0.71434247119586813</c:v>
                </c:pt>
                <c:pt idx="1">
                  <c:v>0</c:v>
                </c:pt>
                <c:pt idx="2">
                  <c:v>0.29817242749304729</c:v>
                </c:pt>
                <c:pt idx="3">
                  <c:v>0.28565752880413192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49-4280-BCEC-CB30CB4F8946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0.76453374951229025</c:v>
                </c:pt>
                <c:pt idx="1">
                  <c:v>0</c:v>
                </c:pt>
                <c:pt idx="2">
                  <c:v>0.76453374951229025</c:v>
                </c:pt>
                <c:pt idx="3">
                  <c:v>0.23546625048770972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49-4280-BCEC-CB30CB4F8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93E-4B08-83CF-5B190373B8F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93E-4B08-83CF-5B190373B8F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E-4B08-83CF-5B190373B8F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E-4B08-83CF-5B190373B8F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3974</c:v>
                </c:pt>
                <c:pt idx="1">
                  <c:v>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3E-4B08-83CF-5B190373B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1146</c:v>
                </c:pt>
                <c:pt idx="1">
                  <c:v>514</c:v>
                </c:pt>
                <c:pt idx="2">
                  <c:v>632</c:v>
                </c:pt>
                <c:pt idx="3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7-487D-AB35-D9F861F92B68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8919</c:v>
                </c:pt>
                <c:pt idx="1">
                  <c:v>4136</c:v>
                </c:pt>
                <c:pt idx="2">
                  <c:v>4783</c:v>
                </c:pt>
                <c:pt idx="3">
                  <c:v>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7-487D-AB35-D9F861F92B68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7092</c:v>
                </c:pt>
                <c:pt idx="1">
                  <c:v>3974</c:v>
                </c:pt>
                <c:pt idx="2">
                  <c:v>3118</c:v>
                </c:pt>
                <c:pt idx="3">
                  <c:v>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E7-487D-AB35-D9F861F92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-0.20484359233097882</c:v>
                </c:pt>
                <c:pt idx="1">
                  <c:v>-3.9168278529980616E-2</c:v>
                </c:pt>
                <c:pt idx="2">
                  <c:v>-0.34810788208237509</c:v>
                </c:pt>
                <c:pt idx="3">
                  <c:v>-0.15406809001731103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E7-487D-AB35-D9F861F92B68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-0.31788015773780898</c:v>
                </c:pt>
                <c:pt idx="1">
                  <c:v>-0.36191393705844577</c:v>
                </c:pt>
                <c:pt idx="2">
                  <c:v>-0.25209882465819144</c:v>
                </c:pt>
                <c:pt idx="3">
                  <c:v>-0.34186307519640857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E7-487D-AB35-D9F861F92B68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0.85287539936102241</c:v>
                </c:pt>
                <c:pt idx="1">
                  <c:v>7.8434504792332271E-2</c:v>
                </c:pt>
                <c:pt idx="2">
                  <c:v>0</c:v>
                </c:pt>
                <c:pt idx="3">
                  <c:v>0.14712460063897764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E7-487D-AB35-D9F861F92B68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0.70750199521149237</c:v>
                </c:pt>
                <c:pt idx="1">
                  <c:v>0.39644852354349563</c:v>
                </c:pt>
                <c:pt idx="2">
                  <c:v>0.31105347166799679</c:v>
                </c:pt>
                <c:pt idx="3">
                  <c:v>0.29249800478850757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E7-487D-AB35-D9F861F92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D-4B59-A62D-EC3825F346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6D-4B59-A62D-EC3825F346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6D-4B59-A62D-EC3825F346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6D-4B59-A62D-EC3825F3462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6D-4B59-A62D-EC3825F346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6D-4B59-A62D-EC3825F346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6D-4B59-A62D-EC3825F346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6D-4B59-A62D-EC3825F346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6D-4B59-A62D-EC3825F346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6D-4B59-A62D-EC3825F3462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D-4B59-A62D-EC3825F3462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D-4B59-A62D-EC3825F3462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D-4B59-A62D-EC3825F3462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6D-4B59-A62D-EC3825F3462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D-4B59-A62D-EC3825F3462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6D-4B59-A62D-EC3825F3462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6D-4B59-A62D-EC3825F3462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6D-4B59-A62D-EC3825F3462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6D-4B59-A62D-EC3825F3462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D6D-4B59-A62D-EC3825F3462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D6D-4B59-A62D-EC3825F34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89-478E-9270-88C440C4336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89-478E-9270-88C440C4336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9-478E-9270-88C440C4336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9-478E-9270-88C440C4336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9-478E-9270-88C440C4336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9-478E-9270-88C440C4336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89-478E-9270-88C440C4336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89-478E-9270-88C440C4336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89-478E-9270-88C440C4336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89-478E-9270-88C440C43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D89-478E-9270-88C440C4336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89-478E-9270-88C440C4336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89-478E-9270-88C440C4336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89-478E-9270-88C440C4336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89-478E-9270-88C440C43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D89-478E-9270-88C440C4336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D89-478E-9270-88C440C4336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89-478E-9270-88C440C4336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89-478E-9270-88C440C4336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89-478E-9270-88C440C4336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89-478E-9270-88C440C4336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89-478E-9270-88C440C4336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89-478E-9270-88C440C4336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89-478E-9270-88C440C4336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89-478E-9270-88C440C4336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89-478E-9270-88C440C4336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89-478E-9270-88C440C4336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89-478E-9270-88C440C4336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89-478E-9270-88C440C4336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89-478E-9270-88C440C4336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89-478E-9270-88C440C4336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89-478E-9270-88C440C4336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89-478E-9270-88C440C433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D89-478E-9270-88C440C4336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89-478E-9270-88C440C433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D89-478E-9270-88C440C433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D89-478E-9270-88C440C433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D89-478E-9270-88C440C433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D89-478E-9270-88C440C433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D89-478E-9270-88C440C433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D89-478E-9270-88C440C433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D89-478E-9270-88C440C433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D89-478E-9270-88C440C433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D89-478E-9270-88C440C433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D89-478E-9270-88C440C433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D89-478E-9270-88C440C433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D89-478E-9270-88C440C433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D89-478E-9270-88C440C433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D89-478E-9270-88C440C4336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D89-478E-9270-88C440C4336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89-478E-9270-88C440C4336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89-478E-9270-88C440C4336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89-478E-9270-88C440C4336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89-478E-9270-88C440C4336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89-478E-9270-88C440C4336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89-478E-9270-88C440C4336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89-478E-9270-88C440C4336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89-478E-9270-88C440C4336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D89-478E-9270-88C440C4336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89-478E-9270-88C440C4336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D89-478E-9270-88C440C4336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D89-478E-9270-88C440C4336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D89-478E-9270-88C440C4336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D89-478E-9270-88C440C4336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D89-478E-9270-88C440C4336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D89-478E-9270-88C440C433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D89-478E-9270-88C440C4336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D89-478E-9270-88C440C4336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D89-478E-9270-88C440C4336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D89-478E-9270-88C440C4336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D89-478E-9270-88C440C4336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D89-478E-9270-88C440C4336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D89-478E-9270-88C440C4336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D89-478E-9270-88C440C4336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D89-478E-9270-88C440C4336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D89-478E-9270-88C440C4336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D89-478E-9270-88C440C4336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D89-478E-9270-88C440C4336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D89-478E-9270-88C440C4336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D89-478E-9270-88C440C4336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D89-478E-9270-88C440C4336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D89-478E-9270-88C440C4336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D89-478E-9270-88C440C433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D89-478E-9270-88C440C43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9-4BB4-B9C7-79664343D4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1272</c:v>
                </c:pt>
                <c:pt idx="1">
                  <c:v>1663</c:v>
                </c:pt>
                <c:pt idx="2">
                  <c:v>1659</c:v>
                </c:pt>
                <c:pt idx="3">
                  <c:v>2167</c:v>
                </c:pt>
                <c:pt idx="4">
                  <c:v>1414</c:v>
                </c:pt>
                <c:pt idx="5">
                  <c:v>1498</c:v>
                </c:pt>
                <c:pt idx="6">
                  <c:v>2067</c:v>
                </c:pt>
                <c:pt idx="7">
                  <c:v>1971</c:v>
                </c:pt>
                <c:pt idx="8">
                  <c:v>1513</c:v>
                </c:pt>
                <c:pt idx="9">
                  <c:v>1970</c:v>
                </c:pt>
                <c:pt idx="10">
                  <c:v>1104</c:v>
                </c:pt>
                <c:pt idx="11">
                  <c:v>1324</c:v>
                </c:pt>
                <c:pt idx="12">
                  <c:v>19622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9-4BB4-B9C7-79664343D432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C9-4BB4-B9C7-79664343D43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1353</c:v>
                </c:pt>
                <c:pt idx="1">
                  <c:v>2904</c:v>
                </c:pt>
                <c:pt idx="2">
                  <c:v>2196</c:v>
                </c:pt>
                <c:pt idx="3">
                  <c:v>2930</c:v>
                </c:pt>
                <c:pt idx="4">
                  <c:v>2517</c:v>
                </c:pt>
                <c:pt idx="5">
                  <c:v>1955</c:v>
                </c:pt>
                <c:pt idx="6">
                  <c:v>2623</c:v>
                </c:pt>
                <c:pt idx="7">
                  <c:v>2466</c:v>
                </c:pt>
                <c:pt idx="8">
                  <c:v>1641</c:v>
                </c:pt>
                <c:pt idx="9">
                  <c:v>2797</c:v>
                </c:pt>
                <c:pt idx="10">
                  <c:v>1616</c:v>
                </c:pt>
                <c:pt idx="11">
                  <c:v>1942</c:v>
                </c:pt>
                <c:pt idx="12">
                  <c:v>26940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9-4BB4-B9C7-79664343D43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9-4BB4-B9C7-79664343D4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C9-4BB4-B9C7-79664343D43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C9-4BB4-B9C7-79664343D4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C9-4BB4-B9C7-79664343D4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12">
                  <c:v>15236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C9-4BB4-B9C7-79664343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C9-4BB4-B9C7-79664343D4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C9-4BB4-B9C7-79664343D4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C9-4BB4-B9C7-79664343D4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C9-4BB4-B9C7-79664343D4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C9-4BB4-B9C7-79664343D4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C9-4BB4-B9C7-79664343D4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C9-4BB4-B9C7-79664343D4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C9-4BB4-B9C7-79664343D4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C9-4BB4-B9C7-79664343D4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C9-4BB4-B9C7-79664343D4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C9-4BB4-B9C7-79664343D4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C9-4BB4-B9C7-79664343D4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C9-4BB4-B9C7-79664343D43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-0.11285455642727826</c:v>
                </c:pt>
                <c:pt idx="1">
                  <c:v>-6.1587591240875872E-2</c:v>
                </c:pt>
                <c:pt idx="2">
                  <c:v>0.39399092970521532</c:v>
                </c:pt>
                <c:pt idx="3">
                  <c:v>6.4939434724091472E-2</c:v>
                </c:pt>
                <c:pt idx="4">
                  <c:v>-1.5500794912559623E-2</c:v>
                </c:pt>
                <c:pt idx="5">
                  <c:v>-5.7142857142857162E-2</c:v>
                </c:pt>
                <c:pt idx="6">
                  <c:v>-3.9106145251396662E-2</c:v>
                </c:pt>
                <c:pt idx="12">
                  <c:v>2.3237071860308989E-2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C9-4BB4-B9C7-79664343D432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0.15566037735849059</c:v>
                </c:pt>
                <c:pt idx="1">
                  <c:v>0.23692122669873728</c:v>
                </c:pt>
                <c:pt idx="2">
                  <c:v>0.48221820373719115</c:v>
                </c:pt>
                <c:pt idx="3">
                  <c:v>0.46054453161052145</c:v>
                </c:pt>
                <c:pt idx="4">
                  <c:v>0.7517680339462518</c:v>
                </c:pt>
                <c:pt idx="5">
                  <c:v>0.14552736982643522</c:v>
                </c:pt>
                <c:pt idx="6">
                  <c:v>-8.4663763909046952E-2</c:v>
                </c:pt>
                <c:pt idx="12">
                  <c:v>0.29778534923339017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C9-4BB4-B9C7-79664343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4-4AD1-862F-8865D26D73CA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4-4AD1-862F-8865D26D73CA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4-4AD1-862F-8865D26D7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14-4AD1-862F-8865D26D73CA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14-4AD1-862F-8865D26D73CA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14-4AD1-862F-8865D26D73CA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14-4AD1-862F-8865D26D7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1B-4318-B485-75E28234D4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1B-4318-B485-75E28234D4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1B-4318-B485-75E28234D4F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51B-4318-B485-75E28234D4F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51B-4318-B485-75E28234D4F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51B-4318-B485-75E28234D4F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1B-4318-B485-75E28234D4F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1B-4318-B485-75E28234D4F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1B-4318-B485-75E28234D4F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1B-4318-B485-75E28234D4F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B-4318-B485-75E28234D4F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B-4318-B485-75E28234D4F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B-4318-B485-75E28234D4F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1B-4318-B485-75E28234D4F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1B-4318-B485-75E28234D4F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1B-4318-B485-75E28234D4F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1B-4318-B485-75E28234D4F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1B-4318-B485-75E28234D4F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1B-4318-B485-75E28234D4F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51B-4318-B485-75E28234D4F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51B-4318-B485-75E28234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3D-4816-BB15-D120C8D26E9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3D-4816-BB15-D120C8D26E9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3D-4816-BB15-D120C8D26E9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3D-4816-BB15-D120C8D26E9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3D-4816-BB15-D120C8D26E9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3D-4816-BB15-D120C8D26E9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3D-4816-BB15-D120C8D26E9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3D-4816-BB15-D120C8D26E9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3D-4816-BB15-D120C8D26E9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3D-4816-BB15-D120C8D26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33D-4816-BB15-D120C8D26E9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3D-4816-BB15-D120C8D26E9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3D-4816-BB15-D120C8D26E9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3D-4816-BB15-D120C8D26E9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3D-4816-BB15-D120C8D26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33D-4816-BB15-D120C8D26E9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33D-4816-BB15-D120C8D26E9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3D-4816-BB15-D120C8D26E9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3D-4816-BB15-D120C8D26E9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3D-4816-BB15-D120C8D26E9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3D-4816-BB15-D120C8D26E9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3D-4816-BB15-D120C8D26E9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3D-4816-BB15-D120C8D26E9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3D-4816-BB15-D120C8D26E9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3D-4816-BB15-D120C8D26E9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3D-4816-BB15-D120C8D26E9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3D-4816-BB15-D120C8D26E9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3D-4816-BB15-D120C8D26E9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3D-4816-BB15-D120C8D26E9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3D-4816-BB15-D120C8D26E9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3D-4816-BB15-D120C8D26E9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3D-4816-BB15-D120C8D26E9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3D-4816-BB15-D120C8D26E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33D-4816-BB15-D120C8D26E9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3D-4816-BB15-D120C8D26E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33D-4816-BB15-D120C8D26E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33D-4816-BB15-D120C8D26E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33D-4816-BB15-D120C8D26E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33D-4816-BB15-D120C8D26E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33D-4816-BB15-D120C8D26E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33D-4816-BB15-D120C8D26E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33D-4816-BB15-D120C8D26E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33D-4816-BB15-D120C8D26E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33D-4816-BB15-D120C8D26E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33D-4816-BB15-D120C8D26E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33D-4816-BB15-D120C8D26E9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33D-4816-BB15-D120C8D26E9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33D-4816-BB15-D120C8D26E9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33D-4816-BB15-D120C8D26E9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33D-4816-BB15-D120C8D26E9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3D-4816-BB15-D120C8D26E9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3D-4816-BB15-D120C8D26E9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3D-4816-BB15-D120C8D26E9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3D-4816-BB15-D120C8D26E9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3D-4816-BB15-D120C8D26E9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33D-4816-BB15-D120C8D26E9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33D-4816-BB15-D120C8D26E9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33D-4816-BB15-D120C8D26E9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33D-4816-BB15-D120C8D26E9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33D-4816-BB15-D120C8D26E9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33D-4816-BB15-D120C8D26E9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33D-4816-BB15-D120C8D26E9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33D-4816-BB15-D120C8D26E9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33D-4816-BB15-D120C8D26E9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33D-4816-BB15-D120C8D26E9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33D-4816-BB15-D120C8D26E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33D-4816-BB15-D120C8D26E9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33D-4816-BB15-D120C8D26E9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33D-4816-BB15-D120C8D26E9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33D-4816-BB15-D120C8D26E9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33D-4816-BB15-D120C8D26E9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33D-4816-BB15-D120C8D26E9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33D-4816-BB15-D120C8D26E9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33D-4816-BB15-D120C8D26E9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33D-4816-BB15-D120C8D26E9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33D-4816-BB15-D120C8D26E9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33D-4816-BB15-D120C8D26E9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33D-4816-BB15-D120C8D26E9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33D-4816-BB15-D120C8D26E9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33D-4816-BB15-D120C8D26E9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33D-4816-BB15-D120C8D26E9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33D-4816-BB15-D120C8D26E9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33D-4816-BB15-D120C8D26E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33D-4816-BB15-D120C8D26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0-4EAC-AC6B-644C80A86268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0-4EAC-AC6B-644C80A86268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D0-4EAC-AC6B-644C80A8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D0-4EAC-AC6B-644C80A86268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D0-4EAC-AC6B-644C80A86268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0-4EAC-AC6B-644C80A86268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D0-4EAC-AC6B-644C80A8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62-4AF9-8722-96DC7C761B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62-4AF9-8722-96DC7C761B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62-4AF9-8722-96DC7C761B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62-4AF9-8722-96DC7C761BD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62-4AF9-8722-96DC7C761BD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62-4AF9-8722-96DC7C761BD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62-4AF9-8722-96DC7C761BD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62-4AF9-8722-96DC7C761BD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62-4AF9-8722-96DC7C761BD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62-4AF9-8722-96DC7C761BD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2-4AF9-8722-96DC7C761BD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62-4AF9-8722-96DC7C761BD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2-4AF9-8722-96DC7C761BD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62-4AF9-8722-96DC7C761BD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2-4AF9-8722-96DC7C761BD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2-4AF9-8722-96DC7C761BD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62-4AF9-8722-96DC7C761BD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62-4AF9-8722-96DC7C761BD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62-4AF9-8722-96DC7C761BD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262-4AF9-8722-96DC7C761BD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262-4AF9-8722-96DC7C761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4-489B-A5D9-8C5D6ABA471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4-489B-A5D9-8C5D6ABA471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4-489B-A5D9-8C5D6ABA471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4-489B-A5D9-8C5D6ABA471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4-489B-A5D9-8C5D6ABA471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4-489B-A5D9-8C5D6ABA471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4-489B-A5D9-8C5D6ABA471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4-489B-A5D9-8C5D6ABA471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4-489B-A5D9-8C5D6ABA471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A4-489B-A5D9-8C5D6ABA47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2A4-489B-A5D9-8C5D6ABA471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A4-489B-A5D9-8C5D6ABA471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4-489B-A5D9-8C5D6ABA471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A4-489B-A5D9-8C5D6ABA471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A4-489B-A5D9-8C5D6ABA47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2A4-489B-A5D9-8C5D6ABA471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2A4-489B-A5D9-8C5D6ABA471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A4-489B-A5D9-8C5D6ABA471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A4-489B-A5D9-8C5D6ABA471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A4-489B-A5D9-8C5D6ABA471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A4-489B-A5D9-8C5D6ABA471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A4-489B-A5D9-8C5D6ABA471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A4-489B-A5D9-8C5D6ABA471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A4-489B-A5D9-8C5D6ABA471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A4-489B-A5D9-8C5D6ABA471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A4-489B-A5D9-8C5D6ABA471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A4-489B-A5D9-8C5D6ABA471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A4-489B-A5D9-8C5D6ABA471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A4-489B-A5D9-8C5D6ABA471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A4-489B-A5D9-8C5D6ABA471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A4-489B-A5D9-8C5D6ABA471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A4-489B-A5D9-8C5D6ABA471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A4-489B-A5D9-8C5D6ABA47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2A4-489B-A5D9-8C5D6ABA471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2A4-489B-A5D9-8C5D6ABA4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2A4-489B-A5D9-8C5D6ABA4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2A4-489B-A5D9-8C5D6ABA4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2A4-489B-A5D9-8C5D6ABA4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2A4-489B-A5D9-8C5D6ABA4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2A4-489B-A5D9-8C5D6ABA4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2A4-489B-A5D9-8C5D6ABA4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2A4-489B-A5D9-8C5D6ABA4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2A4-489B-A5D9-8C5D6ABA4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2A4-489B-A5D9-8C5D6ABA4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2A4-489B-A5D9-8C5D6ABA4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2A4-489B-A5D9-8C5D6ABA471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2A4-489B-A5D9-8C5D6ABA471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2A4-489B-A5D9-8C5D6ABA471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2A4-489B-A5D9-8C5D6ABA471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2A4-489B-A5D9-8C5D6ABA471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A4-489B-A5D9-8C5D6ABA471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A4-489B-A5D9-8C5D6ABA471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A4-489B-A5D9-8C5D6ABA471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A4-489B-A5D9-8C5D6ABA471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A4-489B-A5D9-8C5D6ABA471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A4-489B-A5D9-8C5D6ABA471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A4-489B-A5D9-8C5D6ABA471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A4-489B-A5D9-8C5D6ABA471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A4-489B-A5D9-8C5D6ABA471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A4-489B-A5D9-8C5D6ABA471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2A4-489B-A5D9-8C5D6ABA471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2A4-489B-A5D9-8C5D6ABA471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2A4-489B-A5D9-8C5D6ABA471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2A4-489B-A5D9-8C5D6ABA471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2A4-489B-A5D9-8C5D6ABA471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2A4-489B-A5D9-8C5D6ABA47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2A4-489B-A5D9-8C5D6ABA471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2A4-489B-A5D9-8C5D6ABA471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2A4-489B-A5D9-8C5D6ABA471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2A4-489B-A5D9-8C5D6ABA471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2A4-489B-A5D9-8C5D6ABA471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2A4-489B-A5D9-8C5D6ABA471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2A4-489B-A5D9-8C5D6ABA471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2A4-489B-A5D9-8C5D6ABA471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2A4-489B-A5D9-8C5D6ABA471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2A4-489B-A5D9-8C5D6ABA471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2A4-489B-A5D9-8C5D6ABA471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2A4-489B-A5D9-8C5D6ABA471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2A4-489B-A5D9-8C5D6ABA471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2A4-489B-A5D9-8C5D6ABA471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2A4-489B-A5D9-8C5D6ABA471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2A4-489B-A5D9-8C5D6ABA471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2A4-489B-A5D9-8C5D6ABA47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2A4-489B-A5D9-8C5D6ABA4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5-4815-A5DC-17623BDA0EB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5-4815-A5DC-17623BDA0EB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5-4815-A5DC-17623BDA0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A5-4815-A5DC-17623BDA0EB0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A5-4815-A5DC-17623BDA0EB0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A5-4815-A5DC-17623BDA0EB0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A5-4815-A5DC-17623BDA0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8-4EDF-8A29-212C9823E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C8-4EDF-8A29-212C9823E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11280</c:v>
                </c:pt>
                <c:pt idx="1">
                  <c:v>9118</c:v>
                </c:pt>
                <c:pt idx="2">
                  <c:v>11021</c:v>
                </c:pt>
                <c:pt idx="3">
                  <c:v>6781</c:v>
                </c:pt>
                <c:pt idx="4">
                  <c:v>20687</c:v>
                </c:pt>
                <c:pt idx="5">
                  <c:v>15253</c:v>
                </c:pt>
                <c:pt idx="6">
                  <c:v>12335</c:v>
                </c:pt>
                <c:pt idx="7">
                  <c:v>11118</c:v>
                </c:pt>
                <c:pt idx="8">
                  <c:v>10682</c:v>
                </c:pt>
                <c:pt idx="9">
                  <c:v>13129</c:v>
                </c:pt>
                <c:pt idx="10">
                  <c:v>11148</c:v>
                </c:pt>
                <c:pt idx="11">
                  <c:v>22669</c:v>
                </c:pt>
                <c:pt idx="12">
                  <c:v>12886</c:v>
                </c:pt>
                <c:pt idx="13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8-4B09-BE3E-BE835B39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0.23711340206185572</c:v>
                </c:pt>
                <c:pt idx="1">
                  <c:v>-0.17267035659196084</c:v>
                </c:pt>
                <c:pt idx="2">
                  <c:v>0.6252765078896918</c:v>
                </c:pt>
                <c:pt idx="3">
                  <c:v>-0.6722096002320298</c:v>
                </c:pt>
                <c:pt idx="4">
                  <c:v>0.35625778535370101</c:v>
                </c:pt>
                <c:pt idx="5">
                  <c:v>0.23656262667207129</c:v>
                </c:pt>
                <c:pt idx="6">
                  <c:v>0.10946213347724409</c:v>
                </c:pt>
                <c:pt idx="7">
                  <c:v>4.081632653061229E-2</c:v>
                </c:pt>
                <c:pt idx="8">
                  <c:v>-0.18638129332013098</c:v>
                </c:pt>
                <c:pt idx="9">
                  <c:v>0.17770003588087557</c:v>
                </c:pt>
                <c:pt idx="10">
                  <c:v>-0.50822709426970758</c:v>
                </c:pt>
                <c:pt idx="11">
                  <c:v>0.75919602669563857</c:v>
                </c:pt>
                <c:pt idx="12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8-4B09-BE3E-BE835B39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20738</c:v>
                </c:pt>
                <c:pt idx="1">
                  <c:v>19943</c:v>
                </c:pt>
                <c:pt idx="2">
                  <c:v>34195</c:v>
                </c:pt>
                <c:pt idx="3">
                  <c:v>20058</c:v>
                </c:pt>
                <c:pt idx="4">
                  <c:v>24890</c:v>
                </c:pt>
                <c:pt idx="5">
                  <c:v>36715</c:v>
                </c:pt>
                <c:pt idx="6">
                  <c:v>28833</c:v>
                </c:pt>
                <c:pt idx="7">
                  <c:v>29585</c:v>
                </c:pt>
                <c:pt idx="8">
                  <c:v>30321</c:v>
                </c:pt>
                <c:pt idx="9">
                  <c:v>33138</c:v>
                </c:pt>
                <c:pt idx="10">
                  <c:v>27174</c:v>
                </c:pt>
                <c:pt idx="11">
                  <c:v>18736</c:v>
                </c:pt>
                <c:pt idx="12">
                  <c:v>25056</c:v>
                </c:pt>
                <c:pt idx="13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AF9-B803-75FBD0F8C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3.9863611292182632E-2</c:v>
                </c:pt>
                <c:pt idx="1">
                  <c:v>-0.41678607983623339</c:v>
                </c:pt>
                <c:pt idx="2">
                  <c:v>0.70480606241898491</c:v>
                </c:pt>
                <c:pt idx="3">
                  <c:v>-0.1941341904379269</c:v>
                </c:pt>
                <c:pt idx="4">
                  <c:v>-0.32207544600299609</c:v>
                </c:pt>
                <c:pt idx="5">
                  <c:v>0.27336732216557413</c:v>
                </c:pt>
                <c:pt idx="6">
                  <c:v>-2.5418286293729886E-2</c:v>
                </c:pt>
                <c:pt idx="7">
                  <c:v>-2.4273605751789162E-2</c:v>
                </c:pt>
                <c:pt idx="8">
                  <c:v>-8.5008147745790352E-2</c:v>
                </c:pt>
                <c:pt idx="9">
                  <c:v>0.21947449768160743</c:v>
                </c:pt>
                <c:pt idx="10">
                  <c:v>0.45036293766011948</c:v>
                </c:pt>
                <c:pt idx="11">
                  <c:v>-0.2522349936143039</c:v>
                </c:pt>
                <c:pt idx="12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B-4AF9-B803-75FBD0F8C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5F-40B4-8C85-508617AE8C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F-40B4-8C85-508617AE8C34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5F-40B4-8C85-508617AE8C3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5F-40B4-8C85-508617AE8C3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5F-40B4-8C85-508617AE8C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F-40B4-8C85-508617AE8C3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5F-40B4-8C85-508617AE8C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5F-40B4-8C85-508617AE8C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12">
                  <c:v>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5F-40B4-8C85-508617AE8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5F-40B4-8C85-508617AE8C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5F-40B4-8C85-508617AE8C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5F-40B4-8C85-508617AE8C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5F-40B4-8C85-508617AE8C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5F-40B4-8C85-508617AE8C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5F-40B4-8C85-508617AE8C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5F-40B4-8C85-508617AE8C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5F-40B4-8C85-508617AE8C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5F-40B4-8C85-508617AE8C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5F-40B4-8C85-508617AE8C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5F-40B4-8C85-508617AE8C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5F-40B4-8C85-508617AE8C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5F-40B4-8C85-508617AE8C3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12">
                  <c:v>0.17402682368334976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5F-40B4-8C85-508617AE8C34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12">
                  <c:v>0.46609477124182996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5F-40B4-8C85-508617AE8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5B0AA6-DB4B-4B83-BEDD-D23C70B6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262E141-94A4-49B3-940D-2B5F12248D8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DA745F7-1134-56DF-12D1-666D5E8525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C2F94B-862E-F34E-83A4-6F43095030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186852-9250-4B65-BF8F-A894E798E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F059E8-5729-4ACE-BE69-54AC94BF5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9CB2A6D-9AC8-4F30-96B0-31BB59B17C3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92767FC-5915-5376-2D89-43623FC6D5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2967DAB-4DCE-B45A-94DA-A49EA1857CB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EE7B91-7530-499B-A0B4-5576E2C27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29EACE-B010-4886-B546-F2A0D514C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06F11A-CADB-49CA-AB1D-30F63E27E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13A6A68-1F14-4F30-81BE-ADB7D9532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4999596-79ED-42A7-9C7B-A40B49279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-19,1%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10.024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66,2%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10.024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66,2%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2D6340F-0432-47AA-ACDB-EA22DAF13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68E69A-0DC1-4116-81E1-C64B3AC1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ED7E76B-260D-4948-A413-731FCCAA0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1641ED-9AC7-4390-BE9A-D4738CEE7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11.011 viajeros 
cuota: 72,7%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4.139 viajeros
cuota: 27,3%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BFDDA7E-445C-4551-A38B-1377A4E62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C8CB75-BAAE-4A21-BE7D-C1F77F560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B98BD4B-A13C-435D-8587-2B413B22F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61DD082-24D4-46E4-A31F-10C56CCF0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3.919 viajeros 
cuota: 76,5%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1.207 viajeros
cuota: 23,5%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3940A09-C166-48B1-9A7F-6E3B9650D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96BA64-1245-4A21-9669-4A7BE4339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0AE3C24-5336-4A93-9278-7FBC1F49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03F5E6-BCCE-485A-A9C5-941B45CC4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7.092 viajeros 
cuota: 70,8%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2.932 viajeros
cuota: 29,2%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49BD917-082F-4639-8D33-95360E609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0381B6-2F7B-418A-A85E-EDC0D9FB8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D74ED29-CAA3-453E-9581-5DAA0EF37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AB8554E-2105-4DBD-A63C-73B40D5F4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BBD675-465E-439B-AC34-C9037222E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2F5B751-9985-4E2E-8879-9E4A276F5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3072AE3-D120-4F30-8EFB-AC6725D71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7C8C6AF-297B-4F9F-89B1-8A49EC85D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00129E7-B449-4057-B583-345B9FAB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97B1FA7-7C38-4720-BA9B-C544A9F8C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256C0CC-96D1-4B11-B789-D071059B2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BD12B3-F2D7-4FD9-8CC7-14EC40C3F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5388B7A-2C90-4B63-997C-C7F9B1491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5D52A18-2590-4D97-A7E2-F6E1C12AE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EAFD9A8-E90E-4357-8056-15EEC9A60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FF88F6-7959-4C5E-B17D-F3A53D8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C0C305-9290-488F-B60D-A6DC79B60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B73823-9F3F-4D0D-9EB1-D8558A33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74AFCB-656E-45DE-BE46-88382B3F8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9DF1F5-5119-417D-8C74-F3F6F4D6A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A98D8E-1AB2-4333-A436-9D2D3CB0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B2A7A5-D19D-4C25-8AF9-8CFEFD701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E40285-A920-4CD0-AFF5-5AE1D51A3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CBF3BD-60F3-42FE-90B1-D01AD949E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71BA01-AF0B-4418-ABA4-2D1AFD9B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F20B2A-AE46-470D-9150-EBA3796F9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AFFB0-113C-4125-93D9-1D238BDF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C40269-611B-48B4-9AC7-3F69945BB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ADFCC2-26A5-4E45-A930-933095F9C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72FE71-2771-4C60-A550-13B0A7913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168288-F491-4EF2-B381-FA340A18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7B93076-CF26-4295-AF4A-A30600020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F94A93-7BCE-4C0D-AC55-FD9731699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878795-D506-4A61-A7C6-ABD9C097C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F2D720-8A48-4576-80FB-615DD1361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05CEF5-9FF5-4F79-9436-71F1C0FA6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C6558F-121C-4F3D-8655-1009A8E6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8692CA-C493-48D0-ABAB-B4E1796F4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E82E99-E572-41DA-A51E-FF7DEEE3B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E358737-DBE2-4235-91E5-41DECFCB2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E0E368-EC8E-401C-95B6-C107640BD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9AF1D1-90C1-46F5-AE57-B0F14ECB4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261EBF-69DF-43B8-9814-CC1CD0BD3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33E003-0C53-4E3C-8F61-B33C9C94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010C72-6095-4573-92B4-5AC81D0E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DFCB7F-C8BC-433D-BEFB-706709956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AE0700E-FCBE-448A-8087-A2C696947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8477B6-3CF3-4D3B-B953-4FB2047B6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6827F9B-AA01-483A-9FEE-186A3C45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C573EC-BE08-4229-A41F-42BF21750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349740-5E38-4F8C-A032-31440E357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A9F350-9A35-4A61-9B95-F7E19B183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BABB49D-4409-44A1-8ECE-87C902DA9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E12019A-835C-4C19-946C-313A4698B8D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753D2E2-936C-A4D8-8B3F-E9ACD61F7E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93F4584-9FBC-C5DE-D120-6028FA3CB09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766D7D-27A7-4720-BF95-C42C192EB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8B84F9-C994-4B64-A3FF-160ED7E47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E26C970-C5CD-4674-94CA-3391366D8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AB3509-4CB8-416F-AAAA-6B38C9AFA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C51507-8DEE-446C-AB67-52BAA3A4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457200</xdr:colOff>
      <xdr:row>3</xdr:row>
      <xdr:rowOff>123825</xdr:rowOff>
    </xdr:from>
    <xdr:to>
      <xdr:col>40</xdr:col>
      <xdr:colOff>129540</xdr:colOff>
      <xdr:row>26</xdr:row>
      <xdr:rowOff>100965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3932D34-2782-45D1-977A-2E231074E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104C6D-4DB5-401C-A8FC-C3B3A9013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451D84-A51A-4995-9E5E-2CC4E18A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3FD5E6-DF2E-4E91-8942-5BD384413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5E6DA5-6F56-42E7-B767-B43CA63E1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F38CEFE-7686-41AD-9B4A-EC0AAA2A8DF9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F9BBFB-2C62-63AF-96E1-F73F76B41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22A3AE6-C470-2308-617B-F7D3A755AD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9D2E55-E543-4F8F-AD2E-46F601361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EA8C5E-67B1-4A46-B492-10D6E371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DCACB9D-53DF-403F-A9CF-AD4502F73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8C688-D67B-4C15-8F2E-BECC15424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BD65BB-C24B-42EE-99D4-0369DEA50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C38EF77-8AE6-4B73-8F3C-298631A65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A1E0AF-7C8C-44C4-A927-33B5F6FBE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02AB69-3096-46BC-AE2E-57ACBF978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EB67E0-3F71-4097-B914-3CAB876E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2D02B51-D1D7-4747-BE35-C900BC02E028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D1951BC-6AC0-44FA-E327-4F42E623B1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6D4D42-4548-B67F-7352-432CC46C20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B5AB7D-CA4C-44FF-A12B-36540AA99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19CAED-D81F-488A-9C2A-FDD566B96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F1DB71-55AA-4FC9-AC2D-F650D213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EFACA64-DD96-49F6-834D-317D586CE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96E16A0-CB75-47DD-B47D-E11D18CF5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FDE658C-99BB-4CD5-AE31-EF171C1D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C30DFD9-5D7E-4CED-A313-9A761A7FD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878FEFC-1F5B-4D5C-BD98-1BD9AAB13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3E8B103-AD48-49F2-9899-19956AD6E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2617D4F-B8BC-402C-9D31-44BD1673B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1375C6C-6F85-42BD-BF25-06CC56C2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C867CCA-C8B5-4134-A50E-3457B2015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932C05F-6E46-4606-846B-C397EBEB1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72C24A1-A721-4840-8A45-CBA72C359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FFFB19-23A8-44FC-9132-A00A4ACCB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D4902E-900B-4BA7-A3EF-9916A25B4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CF7AA2-F3A4-42A6-99EA-03AC195F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493655-CA12-41E9-9CD5-62399AA10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CF5AF9-A325-4717-BF6C-945B2C4F8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F025E2-C300-401C-B439-1CFEE7D01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A72D6F7-1E86-4107-8E53-36BE9A553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4009EC-1FEB-451B-A20B-4223BCE0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AAA2C56-91B1-4616-8FD4-DAF92FD9C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178AEFE-28C7-4145-8C48-0B1A86E63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E9D032-965C-446E-B4FC-53635516C2D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90C300A-33D5-BF7B-9709-38A596221F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C4A7757-74A4-F5D4-4A54-DE33A3F7F5F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65809A-0864-4314-BAF6-382C14D69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A89B86-7D9B-415C-9A95-67893C61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CEACD0-69D2-465A-BF7F-A19851B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98D330-C8B4-4F2F-ADE5-392B045E9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25FB32-D894-4D8F-8D9D-AB950F8F6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12D5A0-DA91-4C6A-93B6-AC573D36A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DACAAB1-B3A8-48F1-8049-0168D3A58D2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FB295E1-4AEF-3CCA-4610-127861D311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72CA923-86E5-5C91-C307-7B26790C4E1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2B9A41-A2C0-4D32-A359-002106657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5565E38-A157-497E-A945-7E1B3841E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60C73B-8C2C-4353-8368-7EE4A1082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A1E0CA-AE20-4508-ADEA-B9C5CD6A8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5F3CAC1-2D2E-4EE5-8704-35ED1786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A7BF677-FCEC-4C3B-82F9-DDF19D5A1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346F684-365B-4ED7-9ACA-A2420E6F7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9F7EF1C-5E9C-41CB-AA2D-D0CD4943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A2B022DB-2218-4A83-948E-FEB614A44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6DD2A72-74DF-4FCE-A2A7-85BE5BC1A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FDFC324-CC2A-4A8D-A860-162552BDD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380CE14-4970-4D97-BE6D-6C440C33D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FBA5677-94D4-422F-982C-0A196EF78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549DA58-3D6F-49D2-8E4A-4C456744F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29CE344-F5A9-4BFF-B8F8-8F23231D1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E26AD5-7334-46AC-9FEE-8F8B347FB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52B091-8FBF-4165-A16A-5783732DC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8701A6-FF0C-4751-A276-7EC7EB979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DF1430-B7D6-4DC1-BBC2-CEDBD9E8A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6969ED9-F926-44DF-9BC7-9CBE6A127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DEA09EC-B34F-448C-8990-D1ABF4599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5C6AE2A-492D-43E3-9DBA-564E618CE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0CBAF0A-279B-459E-B8C7-54A73DF40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8848A98-F4C4-4E9E-BA76-997CDBEB7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B2CB1C3-08DE-42E1-98E2-9805C7DBC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8B193C8-29D1-4ECA-825C-F4663E18D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DE59913-00E0-484D-859F-58108C169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B1E570-91ED-416B-96D1-FE5250730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F586F35-17E0-433D-82FC-8CB7E8000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D6554D6-5383-4734-8E3B-D3A85BD4F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AB2CEC-E44E-4235-BEF9-46207DC5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DEF68-FF53-476D-A221-4D3AA4D27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1EA265-4366-45B6-98F3-6A57A93E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BE9A07-A8C6-48D5-9C03-FD54DB91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73817B-9D77-4D0A-A70A-8A4D0D892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F2C83ED-9062-4A91-9FE7-41076DD86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1D45C21-D0AD-419D-8E3F-DCE1548A1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0BCD9A0-8609-4148-9C4A-E0AFB1F2EB0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4A0A0FB-FA31-5031-B73A-32AA17CB57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021D3B6-9BD2-3CDF-3FBC-EEACF5850A2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16FECE-B7D4-4F10-A2EE-6B02B1628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F0269CB-ACAC-4562-A4EF-BA68B5CA7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15DFB90-60E3-40E0-AEB6-80901D6DF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3A6235-00B9-4B5A-A8A5-BEC6287CA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52C76BB-1FB3-4EE5-97EA-187986E12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393EF6-220B-4CFE-BDF7-F3444F7C3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F44E915-91A5-45AF-ACD8-6F0D61D54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13F8B-6D3D-4498-8C96-563F26E74901}">
  <sheetPr codeName="Hoja8"/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DD671BED-21D5-416D-A975-22BEC2270E8D}"/>
    <hyperlink ref="B19" location="'Viajeros entr evol mensu TF'!A1" tooltip="Evolución mensual de viajeros entrentrados en Tenerife según lugar de residencia" display="Evolución mensual de viajeros entrados en Tenerife según lugar de residencia" xr:uid="{311449F5-B01E-4AAF-B72C-F1D005399BDE}"/>
    <hyperlink ref="B14" location="'Establecim aloj islas cat y tip'!A1" tooltip="Establecimientos alojativos Canarias e islas" display="Establecimientos alojativos Canarias e islas" xr:uid="{132089B5-7D68-48F2-8EC5-84C5830D292D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E05B4EE-4713-4862-93EE-8B8DE8632585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774DDAC-8C8E-47FB-8D69-CEAE130A8A6E}"/>
    <hyperlink ref="B37" location="'Pernoctaciones lugar reside'!A1" tooltip="Pernoctaciones registradas en establecimientos alojativos de Canarias e islas según tipología y categoría" display="'Pernoctaciones lugar reside'!A1" xr:uid="{A69CC47B-57DF-4ACA-AD28-316972C53D2F}"/>
    <hyperlink ref="B8" location="'Resumen indicadores (aloj)'!A1" tooltip="Resumen indicadores Tenerife" display="'Resumen indicadores (aloj)'!A1" xr:uid="{2B4FAF42-9996-405A-98DD-BE585A82B206}"/>
    <hyperlink ref="B9" location="'Resumen indicadores municipios '!A1" tooltip="Resumen indicadores municipios Tenerife" display="Resumen indicadores municipios Tenerife" xr:uid="{1AD8EA7C-14D7-455C-99BC-3C448243C391}"/>
    <hyperlink ref="B20" location="'Viajeros entr evol mensu TF cat'!A1" tooltip="Evolución mensual de viajeros entrentrados en Tenerife según lugar de residencia" display="'Viajeros entr evol mensu TF cat'!A1" xr:uid="{F67ACCAB-F788-46C1-AFC4-2E2CF7CD7881}"/>
    <hyperlink ref="B21" location="'Viajeros entr evol anual TF cat'!A1" tooltip="Evolución mensual de viajeros entrentrados en Tenerife según lugar de residencia" display="'Viajeros entr evol anual TF cat'!A1" xr:uid="{F05B9FF4-82C9-414C-AB8C-C687F9B4CD5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6B5949D6-58C5-46FC-876C-42CE29032527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07B266B-FA4B-4F89-A3E1-CFBC7DB0C84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F5DDDDE-AAA8-4B3C-9240-7DBE75437DB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E3F6E64-FA40-46A5-8462-5DB31C92803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49B9802-D8E6-462B-9278-DCD08895EAD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5B9FAAE-88F9-4240-A3AB-7D1BACE182E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D9AD393-5B94-45ED-AD61-D6EA1C11B3A5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DD387B7-B6BA-4E52-ABAA-88BBB95C85C9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FD7F0AF-A8DC-4D0A-BCAB-BD091AAA81CC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78B0DEB-5967-431F-BB61-FE59E0835EA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AD6CF88-D058-47D7-8FDE-C4B53C62F9F4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D140826-27FD-4829-A9D8-28533FCED929}"/>
    <hyperlink ref="B35" location="'Pernoctaciones evol mensu TF'!A1" tooltip="Evolución mensual de pernoctaciones en Tenerife según lugar de residencia" display="'Pernoctaciones evol mensu TF'!A1" xr:uid="{832B64A9-05CB-49CC-BEF8-A91AC4734402}"/>
    <hyperlink ref="B36" location="'Pernocta evol mensu TF cat'!A1" tooltip="Evolución mensual de pernoctaciones en Tenerife según lugar de residencia" display="'Pernocta evol mensu TF cat'!A1" xr:uid="{4D499372-DAE8-40F3-9D52-9E901E7D254A}"/>
    <hyperlink ref="B38" location="'Pernoctaciones lugar residen ac'!A1" tooltip="Pernoctaciones registradas en establecimientos alojativos de Canarias e islas según tipología y categoría" display="'Pernoctaciones lugar residen ac'!A1" xr:uid="{5EA80E6C-0AE3-4438-A4C0-E539F8A082E6}"/>
    <hyperlink ref="B39" location="'Pernoctaciones lugar reside año'!A1" tooltip="Pernoctaciones registradas en establecimientos alojativos de Canarias e islas según tipología y categoría" display="'Pernoctaciones lugar reside año'!A1" xr:uid="{6225EB5E-87BF-4BB5-B4A0-1E7C7F717C6C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2187BFF-32C0-4508-9E06-9578FE2E3DFD}"/>
    <hyperlink ref="B41" location="'EM evol menusual lugar resd'!A1" tooltip="Evolución mensual de estancia media en Tenerife según lugar de residencia" display="'EM evol menusual lugar resd'!A1" xr:uid="{F175D8CD-90DE-4636-B265-35F27A4C489E}"/>
    <hyperlink ref="B42" location="'EM evol mensu TF cat '!A1" tooltip="Evolución mensual de estancia media en Tenerife según lugar de residencia" display="'EM evol mensu TF cat '!A1" xr:uid="{B7726057-3F2B-44FD-82CE-067838169914}"/>
    <hyperlink ref="B44" location="'tasa de ocupación evol mens'!A1" tooltip="Evolución mensual de estancia media en Tenerife según lugar de residencia" display="'tasa de ocupación evol mens'!A1" xr:uid="{74BA41CC-093C-4684-B503-8CFE1DF8E848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54F875C5-B4AD-4738-BF18-D2A8097192E3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4541B43C-BBC1-4311-9B09-384A3167DCF2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5516F72-4613-43A1-8070-9282F948CAD6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F0FEB0F2-CA15-4551-852D-FA7F95CF2BFD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5D93531A-72C4-4F79-8D6A-B36602E1708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E70F0-9C18-43E3-B5B3-AC04E27EBECF}">
  <sheetPr codeName="Hoja14"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12" t="s">
        <v>250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" t="s">
        <v>66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67</v>
      </c>
    </row>
    <row r="6" spans="1:16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5"/>
    </row>
    <row r="7" spans="1:16" ht="22.5" thickTop="1" thickBot="1" x14ac:dyDescent="0.3">
      <c r="B7" s="136"/>
      <c r="C7" s="137">
        <f>2019</f>
        <v>2019</v>
      </c>
      <c r="D7" s="138"/>
      <c r="E7" s="139">
        <v>2020</v>
      </c>
      <c r="F7" s="138"/>
      <c r="G7" s="139">
        <v>2021</v>
      </c>
      <c r="H7" s="138"/>
      <c r="I7" s="139">
        <v>2022</v>
      </c>
      <c r="J7" s="138"/>
      <c r="K7" s="139">
        <v>2023</v>
      </c>
      <c r="L7" s="138"/>
      <c r="M7" s="139">
        <v>2024</v>
      </c>
      <c r="N7" s="140"/>
      <c r="O7" s="141"/>
    </row>
    <row r="8" spans="1:16" ht="16.5" thickTop="1" thickBot="1" x14ac:dyDescent="0.3">
      <c r="B8" s="107"/>
      <c r="C8" s="142" t="s">
        <v>69</v>
      </c>
      <c r="D8" s="143" t="str">
        <f>CONCATENATE("var ",RIGHT(2019,2),"/",RIGHT(2018,2))</f>
        <v>var 19/18</v>
      </c>
      <c r="E8" s="144" t="s">
        <v>69</v>
      </c>
      <c r="F8" s="143" t="str">
        <f>CONCATENATE("var ",RIGHT(E7,2),"/",RIGHT(E7-1,2))</f>
        <v>var 20/19</v>
      </c>
      <c r="G8" s="144" t="s">
        <v>69</v>
      </c>
      <c r="H8" s="143" t="str">
        <f>CONCATENATE("var ",RIGHT(G7,2),"/",RIGHT(G7-1,2))</f>
        <v>var 21/20</v>
      </c>
      <c r="I8" s="144" t="s">
        <v>69</v>
      </c>
      <c r="J8" s="143" t="str">
        <f>CONCATENATE("var ",RIGHT(I7,2),"/",RIGHT(I7-1,2))</f>
        <v>var 22/21</v>
      </c>
      <c r="K8" s="144" t="s">
        <v>69</v>
      </c>
      <c r="L8" s="143" t="str">
        <f>CONCATENATE("var ",RIGHT(K7,2),"/",RIGHT(K7-1,2))</f>
        <v>var 23/22</v>
      </c>
      <c r="M8" s="144" t="s">
        <v>69</v>
      </c>
      <c r="N8" s="143" t="str">
        <f>CONCATENATE("var ",RIGHT(M7,2),"/",RIGHT(M7-1,2))</f>
        <v>var 24/23</v>
      </c>
      <c r="O8" s="143" t="str">
        <f>CONCATENATE("var ",RIGHT(M7,2),"/",RIGHT(2019,2))</f>
        <v>var 24/19</v>
      </c>
    </row>
    <row r="9" spans="1:16" x14ac:dyDescent="0.25">
      <c r="A9" s="1" t="s">
        <v>70</v>
      </c>
      <c r="B9" s="145" t="s">
        <v>71</v>
      </c>
      <c r="C9" s="146">
        <v>19740</v>
      </c>
      <c r="D9" s="147">
        <v>-5.9731351814804268E-2</v>
      </c>
      <c r="E9" s="146">
        <v>21031</v>
      </c>
      <c r="F9" s="147">
        <f t="shared" ref="F9:L21" si="0">IFERROR(E9/C9-1,"-")</f>
        <v>6.5400202634245286E-2</v>
      </c>
      <c r="G9" s="146">
        <v>6223</v>
      </c>
      <c r="H9" s="147">
        <f t="shared" si="0"/>
        <v>-0.70410346631163523</v>
      </c>
      <c r="I9" s="146">
        <v>15598</v>
      </c>
      <c r="J9" s="147">
        <f t="shared" si="0"/>
        <v>1.5065081150570463</v>
      </c>
      <c r="K9" s="146">
        <v>22490</v>
      </c>
      <c r="L9" s="147">
        <f t="shared" si="0"/>
        <v>0.44185151942556744</v>
      </c>
      <c r="M9" s="146">
        <v>22650</v>
      </c>
      <c r="N9" s="147">
        <f t="shared" ref="N9:N17" si="1">IFERROR(M9/K9-1,"-")</f>
        <v>7.1142730102267127E-3</v>
      </c>
      <c r="O9" s="147">
        <f>M9/C9-1</f>
        <v>0.14741641337386024</v>
      </c>
    </row>
    <row r="10" spans="1:16" x14ac:dyDescent="0.25">
      <c r="A10" s="1" t="s">
        <v>72</v>
      </c>
      <c r="B10" s="145" t="s">
        <v>73</v>
      </c>
      <c r="C10" s="146">
        <v>19223</v>
      </c>
      <c r="D10" s="147">
        <v>-8.7919908901119781E-2</v>
      </c>
      <c r="E10" s="146">
        <v>22403</v>
      </c>
      <c r="F10" s="147">
        <f t="shared" si="0"/>
        <v>0.16542683244030587</v>
      </c>
      <c r="G10" s="146">
        <v>5135</v>
      </c>
      <c r="H10" s="147">
        <f t="shared" si="0"/>
        <v>-0.7707896263893228</v>
      </c>
      <c r="I10" s="146">
        <v>21666</v>
      </c>
      <c r="J10" s="147">
        <f t="shared" si="0"/>
        <v>3.2192794547224928</v>
      </c>
      <c r="K10" s="146">
        <v>23086</v>
      </c>
      <c r="L10" s="147">
        <f t="shared" si="0"/>
        <v>6.5540478168559124E-2</v>
      </c>
      <c r="M10" s="146">
        <v>23921</v>
      </c>
      <c r="N10" s="147">
        <f>IFERROR(M10/K10-1,"-")</f>
        <v>3.6169106817985019E-2</v>
      </c>
      <c r="O10" s="147">
        <f>IFERROR(M10/C10-1,"-")</f>
        <v>0.24439473547313106</v>
      </c>
    </row>
    <row r="11" spans="1:16" x14ac:dyDescent="0.25">
      <c r="A11" s="1" t="s">
        <v>74</v>
      </c>
      <c r="B11" s="145" t="s">
        <v>75</v>
      </c>
      <c r="C11" s="146">
        <v>21973</v>
      </c>
      <c r="D11" s="147">
        <v>-8.6171761280931625E-2</v>
      </c>
      <c r="E11" s="146">
        <v>8865</v>
      </c>
      <c r="F11" s="147">
        <f t="shared" si="0"/>
        <v>-0.59655031174623407</v>
      </c>
      <c r="G11" s="146">
        <v>5413</v>
      </c>
      <c r="H11" s="147">
        <f t="shared" si="0"/>
        <v>-0.38939650310208684</v>
      </c>
      <c r="I11" s="146">
        <v>22231</v>
      </c>
      <c r="J11" s="147">
        <f t="shared" si="0"/>
        <v>3.1069647145760211</v>
      </c>
      <c r="K11" s="146">
        <v>21689</v>
      </c>
      <c r="L11" s="147">
        <f t="shared" si="0"/>
        <v>-2.4380369753947195E-2</v>
      </c>
      <c r="M11" s="146">
        <v>27356</v>
      </c>
      <c r="N11" s="147">
        <f t="shared" si="1"/>
        <v>0.26128452210798092</v>
      </c>
      <c r="O11" s="147">
        <f t="shared" ref="O11:O20" si="2">IFERROR(M11/C11-1,"-")</f>
        <v>0.24498247849633636</v>
      </c>
    </row>
    <row r="12" spans="1:16" x14ac:dyDescent="0.25">
      <c r="A12" s="1" t="s">
        <v>76</v>
      </c>
      <c r="B12" s="145" t="s">
        <v>77</v>
      </c>
      <c r="C12" s="146">
        <v>20119</v>
      </c>
      <c r="D12" s="147">
        <v>2.0750887874175561E-2</v>
      </c>
      <c r="E12" s="146">
        <v>0</v>
      </c>
      <c r="F12" s="147">
        <f t="shared" si="0"/>
        <v>-1</v>
      </c>
      <c r="G12" s="146">
        <v>6463</v>
      </c>
      <c r="H12" s="147" t="str">
        <f t="shared" si="0"/>
        <v>-</v>
      </c>
      <c r="I12" s="146">
        <v>23894</v>
      </c>
      <c r="J12" s="147">
        <f t="shared" si="0"/>
        <v>2.6970447160761255</v>
      </c>
      <c r="K12" s="146">
        <v>23484</v>
      </c>
      <c r="L12" s="147">
        <f t="shared" si="0"/>
        <v>-1.715911944421189E-2</v>
      </c>
      <c r="M12" s="146">
        <v>22205</v>
      </c>
      <c r="N12" s="147">
        <f t="shared" si="1"/>
        <v>-5.4462612842786529E-2</v>
      </c>
      <c r="O12" s="147">
        <f t="shared" si="2"/>
        <v>0.10368308564043938</v>
      </c>
    </row>
    <row r="13" spans="1:16" x14ac:dyDescent="0.25">
      <c r="A13" s="1" t="s">
        <v>78</v>
      </c>
      <c r="B13" s="145" t="s">
        <v>79</v>
      </c>
      <c r="C13" s="146">
        <v>14799</v>
      </c>
      <c r="D13" s="147">
        <v>-0.34206197483661582</v>
      </c>
      <c r="E13" s="146">
        <v>0</v>
      </c>
      <c r="F13" s="147">
        <f t="shared" si="0"/>
        <v>-1</v>
      </c>
      <c r="G13" s="146">
        <v>6823</v>
      </c>
      <c r="H13" s="147" t="str">
        <f t="shared" si="0"/>
        <v>-</v>
      </c>
      <c r="I13" s="146">
        <v>20251</v>
      </c>
      <c r="J13" s="147">
        <f t="shared" si="0"/>
        <v>1.9680492452000586</v>
      </c>
      <c r="K13" s="146">
        <v>21547</v>
      </c>
      <c r="L13" s="147">
        <f t="shared" si="0"/>
        <v>6.3996839662238791E-2</v>
      </c>
      <c r="M13" s="146">
        <v>23449</v>
      </c>
      <c r="N13" s="147">
        <f t="shared" si="1"/>
        <v>8.8272149255116616E-2</v>
      </c>
      <c r="O13" s="147">
        <f t="shared" si="2"/>
        <v>0.58449895263193463</v>
      </c>
    </row>
    <row r="14" spans="1:16" x14ac:dyDescent="0.25">
      <c r="A14" s="1" t="s">
        <v>80</v>
      </c>
      <c r="B14" s="145" t="s">
        <v>81</v>
      </c>
      <c r="C14" s="146">
        <v>19316</v>
      </c>
      <c r="D14" s="147">
        <v>-0.20660478107286617</v>
      </c>
      <c r="E14" s="146">
        <v>0</v>
      </c>
      <c r="F14" s="147">
        <f t="shared" si="0"/>
        <v>-1</v>
      </c>
      <c r="G14" s="146">
        <v>3802</v>
      </c>
      <c r="H14" s="147" t="str">
        <f t="shared" si="0"/>
        <v>-</v>
      </c>
      <c r="I14" s="146">
        <v>18886</v>
      </c>
      <c r="J14" s="147">
        <f t="shared" si="0"/>
        <v>3.9673855865334033</v>
      </c>
      <c r="K14" s="146">
        <v>21065</v>
      </c>
      <c r="L14" s="147">
        <f t="shared" si="0"/>
        <v>0.11537646934237</v>
      </c>
      <c r="M14" s="146">
        <v>22841</v>
      </c>
      <c r="N14" s="147">
        <f t="shared" si="1"/>
        <v>8.4310467600284822E-2</v>
      </c>
      <c r="O14" s="147">
        <f t="shared" si="2"/>
        <v>0.18249119900600541</v>
      </c>
    </row>
    <row r="15" spans="1:16" x14ac:dyDescent="0.25">
      <c r="A15" s="1" t="s">
        <v>82</v>
      </c>
      <c r="B15" s="145" t="s">
        <v>83</v>
      </c>
      <c r="C15" s="146">
        <v>24858</v>
      </c>
      <c r="D15" s="147">
        <v>-2.0474527279296106E-3</v>
      </c>
      <c r="E15" s="146">
        <v>0</v>
      </c>
      <c r="F15" s="147">
        <f t="shared" si="0"/>
        <v>-1</v>
      </c>
      <c r="G15" s="146">
        <v>10219</v>
      </c>
      <c r="H15" s="147" t="str">
        <f t="shared" si="0"/>
        <v>-</v>
      </c>
      <c r="I15" s="146">
        <v>23111</v>
      </c>
      <c r="J15" s="147">
        <f t="shared" si="0"/>
        <v>1.2615715823466092</v>
      </c>
      <c r="K15" s="146">
        <v>24276</v>
      </c>
      <c r="L15" s="147">
        <f t="shared" si="0"/>
        <v>5.040889619661626E-2</v>
      </c>
      <c r="M15" s="146">
        <v>24893</v>
      </c>
      <c r="N15" s="147">
        <f t="shared" si="1"/>
        <v>2.5416048772450184E-2</v>
      </c>
      <c r="O15" s="147">
        <f t="shared" si="2"/>
        <v>1.4079974253762284E-3</v>
      </c>
    </row>
    <row r="16" spans="1:16" x14ac:dyDescent="0.25">
      <c r="A16" s="1" t="s">
        <v>84</v>
      </c>
      <c r="B16" s="145" t="s">
        <v>85</v>
      </c>
      <c r="C16" s="146">
        <v>24709</v>
      </c>
      <c r="D16" s="147">
        <v>-6.8358344016288375E-2</v>
      </c>
      <c r="E16" s="146">
        <v>13295</v>
      </c>
      <c r="F16" s="147">
        <f t="shared" si="0"/>
        <v>-0.46193694605204583</v>
      </c>
      <c r="G16" s="146">
        <v>18239</v>
      </c>
      <c r="H16" s="147">
        <f t="shared" si="0"/>
        <v>0.37186912373072589</v>
      </c>
      <c r="I16" s="146">
        <v>24659</v>
      </c>
      <c r="J16" s="147">
        <f t="shared" si="0"/>
        <v>0.35199298207138541</v>
      </c>
      <c r="K16" s="146">
        <v>25495</v>
      </c>
      <c r="L16" s="147">
        <f t="shared" si="0"/>
        <v>3.3902429133379375E-2</v>
      </c>
      <c r="M16" s="146"/>
      <c r="N16" s="147"/>
      <c r="O16" s="147"/>
    </row>
    <row r="17" spans="1:16" x14ac:dyDescent="0.25">
      <c r="A17" s="1" t="s">
        <v>86</v>
      </c>
      <c r="B17" s="145" t="s">
        <v>87</v>
      </c>
      <c r="C17" s="146">
        <v>22149</v>
      </c>
      <c r="D17" s="147">
        <v>-7.0307253190060481E-2</v>
      </c>
      <c r="E17" s="146">
        <v>5725</v>
      </c>
      <c r="F17" s="147">
        <f t="shared" si="0"/>
        <v>-0.74152331933721616</v>
      </c>
      <c r="G17" s="146">
        <v>15267</v>
      </c>
      <c r="H17" s="147">
        <f t="shared" si="0"/>
        <v>1.6667248908296943</v>
      </c>
      <c r="I17" s="146">
        <v>20130</v>
      </c>
      <c r="J17" s="147">
        <f t="shared" si="0"/>
        <v>0.31853016309687554</v>
      </c>
      <c r="K17" s="146">
        <v>22106</v>
      </c>
      <c r="L17" s="147">
        <f t="shared" si="0"/>
        <v>9.8161947342275235E-2</v>
      </c>
      <c r="M17" s="146"/>
      <c r="N17" s="147"/>
      <c r="O17" s="147"/>
    </row>
    <row r="18" spans="1:16" x14ac:dyDescent="0.25">
      <c r="A18" s="1" t="s">
        <v>88</v>
      </c>
      <c r="B18" s="145" t="s">
        <v>89</v>
      </c>
      <c r="C18" s="146">
        <v>22803</v>
      </c>
      <c r="D18" s="147">
        <v>-1.7154432998577662E-2</v>
      </c>
      <c r="E18" s="146">
        <v>6665</v>
      </c>
      <c r="F18" s="147">
        <f t="shared" si="0"/>
        <v>-0.70771389729421563</v>
      </c>
      <c r="G18" s="146">
        <v>23140</v>
      </c>
      <c r="H18" s="147">
        <f t="shared" si="0"/>
        <v>2.471867966991748</v>
      </c>
      <c r="I18" s="146">
        <v>22327</v>
      </c>
      <c r="J18" s="147">
        <f t="shared" si="0"/>
        <v>-3.5133967156439017E-2</v>
      </c>
      <c r="K18" s="146">
        <v>25007</v>
      </c>
      <c r="L18" s="147">
        <f t="shared" si="0"/>
        <v>0.12003403950373981</v>
      </c>
      <c r="M18" s="146"/>
      <c r="N18" s="147"/>
      <c r="O18" s="147"/>
    </row>
    <row r="19" spans="1:16" x14ac:dyDescent="0.25">
      <c r="A19" s="1" t="s">
        <v>90</v>
      </c>
      <c r="B19" s="145" t="s">
        <v>91</v>
      </c>
      <c r="C19" s="146">
        <v>19561</v>
      </c>
      <c r="D19" s="147">
        <v>-1.3515558021080287E-2</v>
      </c>
      <c r="E19" s="146">
        <v>4928</v>
      </c>
      <c r="F19" s="147">
        <f t="shared" si="0"/>
        <v>-0.74807013956341706</v>
      </c>
      <c r="G19" s="146">
        <v>19838</v>
      </c>
      <c r="H19" s="147">
        <f t="shared" si="0"/>
        <v>3.0255681818181817</v>
      </c>
      <c r="I19" s="146">
        <v>21079</v>
      </c>
      <c r="J19" s="147">
        <f t="shared" si="0"/>
        <v>6.2556709345700234E-2</v>
      </c>
      <c r="K19" s="146">
        <v>24207</v>
      </c>
      <c r="L19" s="147">
        <f t="shared" si="0"/>
        <v>0.14839413634422893</v>
      </c>
      <c r="M19" s="146"/>
      <c r="N19" s="147"/>
      <c r="O19" s="147"/>
    </row>
    <row r="20" spans="1:16" x14ac:dyDescent="0.25">
      <c r="A20" s="1" t="s">
        <v>92</v>
      </c>
      <c r="B20" s="145" t="s">
        <v>93</v>
      </c>
      <c r="C20" s="146">
        <v>20974</v>
      </c>
      <c r="D20" s="147">
        <v>-2.3511336654406634E-2</v>
      </c>
      <c r="E20" s="146">
        <v>6261</v>
      </c>
      <c r="F20" s="147">
        <f t="shared" si="0"/>
        <v>-0.70148755602174118</v>
      </c>
      <c r="G20" s="146">
        <v>19784</v>
      </c>
      <c r="H20" s="147">
        <f t="shared" si="0"/>
        <v>2.1598786136399934</v>
      </c>
      <c r="I20" s="146">
        <v>23285</v>
      </c>
      <c r="J20" s="147">
        <f t="shared" si="0"/>
        <v>0.17696118075212297</v>
      </c>
      <c r="K20" s="146">
        <v>24142</v>
      </c>
      <c r="L20" s="147">
        <f t="shared" si="0"/>
        <v>3.6804809963495888E-2</v>
      </c>
      <c r="M20" s="146"/>
      <c r="N20" s="147"/>
      <c r="O20" s="147"/>
    </row>
    <row r="21" spans="1:16" ht="15.75" x14ac:dyDescent="0.25">
      <c r="A21" s="1" t="s">
        <v>0</v>
      </c>
      <c r="B21" s="148" t="s">
        <v>30</v>
      </c>
      <c r="C21" s="149">
        <v>250224</v>
      </c>
      <c r="D21" s="150">
        <v>-8.1504103836609998E-2</v>
      </c>
      <c r="E21" s="149">
        <v>96681</v>
      </c>
      <c r="F21" s="150">
        <f t="shared" si="0"/>
        <v>-0.61362219451371569</v>
      </c>
      <c r="G21" s="149">
        <v>140346</v>
      </c>
      <c r="H21" s="150">
        <f t="shared" si="0"/>
        <v>0.45163992925186958</v>
      </c>
      <c r="I21" s="149">
        <v>257117</v>
      </c>
      <c r="J21" s="150">
        <f t="shared" si="0"/>
        <v>0.83202228777450027</v>
      </c>
      <c r="K21" s="149">
        <v>278594</v>
      </c>
      <c r="L21" s="150">
        <f t="shared" si="0"/>
        <v>8.3530066078866927E-2</v>
      </c>
      <c r="M21" s="149">
        <v>167315</v>
      </c>
      <c r="N21" s="150">
        <v>6.1394215824964959E-2</v>
      </c>
      <c r="O21" s="150">
        <v>0.1948681692232983</v>
      </c>
    </row>
    <row r="22" spans="1:16" ht="6" customHeight="1" x14ac:dyDescent="0.25"/>
    <row r="23" spans="1:16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46"/>
      <c r="N23" s="129"/>
      <c r="O23" s="129"/>
    </row>
    <row r="24" spans="1:16" x14ac:dyDescent="0.25">
      <c r="K24" s="151"/>
      <c r="N24" s="101"/>
    </row>
    <row r="26" spans="1:16" ht="48.75" customHeight="1" thickBot="1" x14ac:dyDescent="0.3">
      <c r="B26" s="12" t="s">
        <v>251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" t="s">
        <v>94</v>
      </c>
    </row>
    <row r="27" spans="1:16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95</v>
      </c>
    </row>
    <row r="28" spans="1:16" ht="22.5" thickTop="1" thickBot="1" x14ac:dyDescent="0.3">
      <c r="B28" s="152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</row>
    <row r="29" spans="1:16" ht="22.5" thickTop="1" thickBot="1" x14ac:dyDescent="0.3">
      <c r="B29" s="136"/>
      <c r="C29" s="137">
        <f>2019</f>
        <v>2019</v>
      </c>
      <c r="D29" s="138"/>
      <c r="E29" s="139">
        <v>2020</v>
      </c>
      <c r="F29" s="138"/>
      <c r="G29" s="139">
        <v>2021</v>
      </c>
      <c r="H29" s="138"/>
      <c r="I29" s="139">
        <v>2022</v>
      </c>
      <c r="J29" s="138"/>
      <c r="K29" s="139">
        <v>2023</v>
      </c>
      <c r="L29" s="138"/>
      <c r="M29" s="139">
        <v>2024</v>
      </c>
      <c r="N29" s="140"/>
      <c r="O29" s="141"/>
    </row>
    <row r="30" spans="1:16" ht="16.5" thickTop="1" thickBot="1" x14ac:dyDescent="0.3">
      <c r="B30" s="107"/>
      <c r="C30" s="142" t="s">
        <v>69</v>
      </c>
      <c r="D30" s="143" t="str">
        <f>CONCATENATE("var ",RIGHT(2019,2),"/",RIGHT(2018,2))</f>
        <v>var 19/18</v>
      </c>
      <c r="E30" s="144" t="s">
        <v>69</v>
      </c>
      <c r="F30" s="143" t="str">
        <f>CONCATENATE("var ",RIGHT(E29,2),"/",RIGHT(E29-1,2))</f>
        <v>var 20/19</v>
      </c>
      <c r="G30" s="144" t="s">
        <v>69</v>
      </c>
      <c r="H30" s="143" t="str">
        <f>CONCATENATE("var ",RIGHT(G29,2),"/",RIGHT(G29-1,2))</f>
        <v>var 21/20</v>
      </c>
      <c r="I30" s="144" t="s">
        <v>69</v>
      </c>
      <c r="J30" s="143" t="str">
        <f>CONCATENATE("var ",RIGHT(I29,2),"/",RIGHT(I29-1,2))</f>
        <v>var 22/21</v>
      </c>
      <c r="K30" s="144" t="s">
        <v>69</v>
      </c>
      <c r="L30" s="143" t="str">
        <f>CONCATENATE("var ",RIGHT(K29,2),"/",RIGHT(K29-1,2))</f>
        <v>var 23/22</v>
      </c>
      <c r="M30" s="144" t="s">
        <v>69</v>
      </c>
      <c r="N30" s="143" t="str">
        <f>CONCATENATE("var ",RIGHT(M29,2),"/",RIGHT(M29-1,2))</f>
        <v>var 24/23</v>
      </c>
      <c r="O30" s="143" t="str">
        <f>CONCATENATE("var ",RIGHT(M29,2),"/",RIGHT(2019,2))</f>
        <v>var 24/19</v>
      </c>
    </row>
    <row r="31" spans="1:16" x14ac:dyDescent="0.25">
      <c r="B31" s="145" t="s">
        <v>71</v>
      </c>
      <c r="C31" s="146">
        <v>14344</v>
      </c>
      <c r="D31" s="147">
        <v>0.17352532111592889</v>
      </c>
      <c r="E31" s="146">
        <v>15979</v>
      </c>
      <c r="F31" s="147">
        <f t="shared" ref="F31:L43" si="3">IFERROR(E31/C31-1,"-")</f>
        <v>0.11398494143892912</v>
      </c>
      <c r="G31" s="146">
        <v>5851</v>
      </c>
      <c r="H31" s="147">
        <f t="shared" si="3"/>
        <v>-0.63383190437449155</v>
      </c>
      <c r="I31" s="146">
        <v>12209</v>
      </c>
      <c r="J31" s="147">
        <f t="shared" si="3"/>
        <v>1.0866518543838661</v>
      </c>
      <c r="K31" s="146">
        <v>18402</v>
      </c>
      <c r="L31" s="147">
        <f t="shared" si="3"/>
        <v>0.50724875092145139</v>
      </c>
      <c r="M31" s="146">
        <v>18282</v>
      </c>
      <c r="N31" s="147">
        <f t="shared" ref="N31:N39" si="4">IFERROR(M31/K31-1,"-")</f>
        <v>-6.5210303227910549E-3</v>
      </c>
      <c r="O31" s="147">
        <f>M31/C31-1</f>
        <v>0.27453987730061358</v>
      </c>
    </row>
    <row r="32" spans="1:16" x14ac:dyDescent="0.25">
      <c r="B32" s="145" t="s">
        <v>73</v>
      </c>
      <c r="C32" s="146">
        <v>13518</v>
      </c>
      <c r="D32" s="147">
        <v>9.4663535508948016E-2</v>
      </c>
      <c r="E32" s="146">
        <v>17138</v>
      </c>
      <c r="F32" s="147">
        <f t="shared" si="3"/>
        <v>0.26779109335700557</v>
      </c>
      <c r="G32" s="146">
        <v>4503</v>
      </c>
      <c r="H32" s="147">
        <f t="shared" si="3"/>
        <v>-0.7372505543237251</v>
      </c>
      <c r="I32" s="146">
        <v>17700</v>
      </c>
      <c r="J32" s="147">
        <f t="shared" si="3"/>
        <v>2.9307128580946036</v>
      </c>
      <c r="K32" s="146">
        <v>18976</v>
      </c>
      <c r="L32" s="147">
        <f t="shared" si="3"/>
        <v>7.2090395480225888E-2</v>
      </c>
      <c r="M32" s="146">
        <v>20148</v>
      </c>
      <c r="N32" s="147">
        <f t="shared" si="4"/>
        <v>6.1762225969645979E-2</v>
      </c>
      <c r="O32" s="147">
        <f>IFERROR(M32/C32-1,"-")</f>
        <v>0.49045716822015084</v>
      </c>
    </row>
    <row r="33" spans="2:16" x14ac:dyDescent="0.25">
      <c r="B33" s="145" t="s">
        <v>75</v>
      </c>
      <c r="C33" s="146">
        <v>15448</v>
      </c>
      <c r="D33" s="147">
        <v>2.8358407668752417E-2</v>
      </c>
      <c r="E33" s="146">
        <v>6170</v>
      </c>
      <c r="F33" s="147">
        <f t="shared" si="3"/>
        <v>-0.600595546349042</v>
      </c>
      <c r="G33" s="146">
        <v>4438</v>
      </c>
      <c r="H33" s="147">
        <f t="shared" si="3"/>
        <v>-0.28071312803889792</v>
      </c>
      <c r="I33" s="146">
        <v>17761</v>
      </c>
      <c r="J33" s="147">
        <f t="shared" si="3"/>
        <v>3.0020279405137451</v>
      </c>
      <c r="K33" s="146">
        <v>17386</v>
      </c>
      <c r="L33" s="147">
        <f t="shared" si="3"/>
        <v>-2.1113676031754958E-2</v>
      </c>
      <c r="M33" s="146">
        <v>22158</v>
      </c>
      <c r="N33" s="147">
        <f t="shared" si="4"/>
        <v>0.27447371448291724</v>
      </c>
      <c r="O33" s="147">
        <f t="shared" ref="O33:O42" si="5">IFERROR(M33/C33-1,"-")</f>
        <v>0.43436043500776789</v>
      </c>
    </row>
    <row r="34" spans="2:16" x14ac:dyDescent="0.25">
      <c r="B34" s="145" t="s">
        <v>77</v>
      </c>
      <c r="C34" s="146">
        <v>14841</v>
      </c>
      <c r="D34" s="147">
        <v>7.349005424954802E-2</v>
      </c>
      <c r="E34" s="146">
        <v>0</v>
      </c>
      <c r="F34" s="147">
        <f t="shared" si="3"/>
        <v>-1</v>
      </c>
      <c r="G34" s="146">
        <v>5151</v>
      </c>
      <c r="H34" s="147" t="str">
        <f t="shared" si="3"/>
        <v>-</v>
      </c>
      <c r="I34" s="146">
        <v>19923</v>
      </c>
      <c r="J34" s="147">
        <f t="shared" si="3"/>
        <v>2.8677926616191032</v>
      </c>
      <c r="K34" s="146">
        <v>19332</v>
      </c>
      <c r="L34" s="147">
        <f t="shared" si="3"/>
        <v>-2.9664207197711234E-2</v>
      </c>
      <c r="M34" s="146">
        <v>18488</v>
      </c>
      <c r="N34" s="147">
        <f t="shared" si="4"/>
        <v>-4.3658183322987765E-2</v>
      </c>
      <c r="O34" s="147">
        <f t="shared" si="5"/>
        <v>0.24573815780607777</v>
      </c>
    </row>
    <row r="35" spans="2:16" x14ac:dyDescent="0.25">
      <c r="B35" s="145" t="s">
        <v>79</v>
      </c>
      <c r="C35" s="146">
        <v>11171</v>
      </c>
      <c r="D35" s="147">
        <v>-0.22836222974373144</v>
      </c>
      <c r="E35" s="146">
        <v>0</v>
      </c>
      <c r="F35" s="147">
        <f t="shared" si="3"/>
        <v>-1</v>
      </c>
      <c r="G35" s="146">
        <v>5283</v>
      </c>
      <c r="H35" s="147" t="str">
        <f t="shared" si="3"/>
        <v>-</v>
      </c>
      <c r="I35" s="146">
        <v>17673</v>
      </c>
      <c r="J35" s="147">
        <f t="shared" si="3"/>
        <v>2.345258375922771</v>
      </c>
      <c r="K35" s="146">
        <v>18326</v>
      </c>
      <c r="L35" s="147">
        <f t="shared" si="3"/>
        <v>3.6949018276466905E-2</v>
      </c>
      <c r="M35" s="146">
        <v>19636</v>
      </c>
      <c r="N35" s="147">
        <f t="shared" si="4"/>
        <v>7.1483138710029426E-2</v>
      </c>
      <c r="O35" s="147">
        <f t="shared" si="5"/>
        <v>0.75776564318324224</v>
      </c>
    </row>
    <row r="36" spans="2:16" x14ac:dyDescent="0.25">
      <c r="B36" s="145" t="s">
        <v>81</v>
      </c>
      <c r="C36" s="146">
        <v>12783</v>
      </c>
      <c r="D36" s="147">
        <v>-0.10789308395561448</v>
      </c>
      <c r="E36" s="146">
        <v>0</v>
      </c>
      <c r="F36" s="147">
        <f t="shared" si="3"/>
        <v>-1</v>
      </c>
      <c r="G36" s="146">
        <v>2370</v>
      </c>
      <c r="H36" s="147" t="str">
        <f t="shared" si="3"/>
        <v>-</v>
      </c>
      <c r="I36" s="146">
        <v>15881</v>
      </c>
      <c r="J36" s="147">
        <f t="shared" si="3"/>
        <v>5.7008438818565397</v>
      </c>
      <c r="K36" s="146">
        <v>17783</v>
      </c>
      <c r="L36" s="147">
        <f t="shared" si="3"/>
        <v>0.11976575782381471</v>
      </c>
      <c r="M36" s="146">
        <v>19273</v>
      </c>
      <c r="N36" s="147">
        <f t="shared" si="4"/>
        <v>8.378788730810327E-2</v>
      </c>
      <c r="O36" s="147">
        <f t="shared" si="5"/>
        <v>0.50770554642885091</v>
      </c>
    </row>
    <row r="37" spans="2:16" x14ac:dyDescent="0.25">
      <c r="B37" s="145" t="s">
        <v>83</v>
      </c>
      <c r="C37" s="146">
        <v>16164</v>
      </c>
      <c r="D37" s="147">
        <v>4.351194318915419E-2</v>
      </c>
      <c r="E37" s="146">
        <v>0</v>
      </c>
      <c r="F37" s="147">
        <f t="shared" si="3"/>
        <v>-1</v>
      </c>
      <c r="G37" s="146">
        <v>8286</v>
      </c>
      <c r="H37" s="147" t="str">
        <f t="shared" si="3"/>
        <v>-</v>
      </c>
      <c r="I37" s="146">
        <v>18743</v>
      </c>
      <c r="J37" s="147">
        <f t="shared" si="3"/>
        <v>1.2620082066135652</v>
      </c>
      <c r="K37" s="146">
        <v>20245</v>
      </c>
      <c r="L37" s="147">
        <f t="shared" si="3"/>
        <v>8.0136584324814519E-2</v>
      </c>
      <c r="M37" s="146">
        <v>20528</v>
      </c>
      <c r="N37" s="147">
        <f t="shared" si="4"/>
        <v>1.3978760187700612E-2</v>
      </c>
      <c r="O37" s="147">
        <f t="shared" si="5"/>
        <v>0.26998267755506067</v>
      </c>
    </row>
    <row r="38" spans="2:16" x14ac:dyDescent="0.25">
      <c r="B38" s="145" t="s">
        <v>85</v>
      </c>
      <c r="C38" s="146">
        <v>18261</v>
      </c>
      <c r="D38" s="147">
        <v>0.2048693586698338</v>
      </c>
      <c r="E38" s="146">
        <v>11531</v>
      </c>
      <c r="F38" s="147">
        <f t="shared" si="3"/>
        <v>-0.36854498658342916</v>
      </c>
      <c r="G38" s="146">
        <v>15840</v>
      </c>
      <c r="H38" s="147">
        <f t="shared" si="3"/>
        <v>0.37368831844592831</v>
      </c>
      <c r="I38" s="146">
        <v>20467</v>
      </c>
      <c r="J38" s="147">
        <f t="shared" si="3"/>
        <v>0.2921085858585859</v>
      </c>
      <c r="K38" s="146">
        <v>20391</v>
      </c>
      <c r="L38" s="147">
        <f t="shared" si="3"/>
        <v>-3.7132945717496257E-3</v>
      </c>
      <c r="M38" s="146"/>
      <c r="N38" s="147"/>
      <c r="O38" s="147"/>
    </row>
    <row r="39" spans="2:16" x14ac:dyDescent="0.25">
      <c r="B39" s="145" t="s">
        <v>87</v>
      </c>
      <c r="C39" s="146">
        <v>16985</v>
      </c>
      <c r="D39" s="147">
        <v>3.4724337496192526E-2</v>
      </c>
      <c r="E39" s="146">
        <v>4549</v>
      </c>
      <c r="F39" s="147">
        <f t="shared" si="3"/>
        <v>-0.73217544892552255</v>
      </c>
      <c r="G39" s="146">
        <v>13091</v>
      </c>
      <c r="H39" s="147">
        <f t="shared" si="3"/>
        <v>1.877775335238514</v>
      </c>
      <c r="I39" s="146">
        <v>16918</v>
      </c>
      <c r="J39" s="147">
        <f t="shared" si="3"/>
        <v>0.29233824765105787</v>
      </c>
      <c r="K39" s="146">
        <v>18135</v>
      </c>
      <c r="L39" s="147">
        <f t="shared" si="3"/>
        <v>7.1935216928715073E-2</v>
      </c>
      <c r="M39" s="146"/>
      <c r="N39" s="147"/>
      <c r="O39" s="147"/>
    </row>
    <row r="40" spans="2:16" x14ac:dyDescent="0.25">
      <c r="B40" s="145" t="s">
        <v>89</v>
      </c>
      <c r="C40" s="146">
        <v>17312</v>
      </c>
      <c r="D40" s="147">
        <v>6.0134721371708499E-2</v>
      </c>
      <c r="E40" s="146">
        <v>5837</v>
      </c>
      <c r="F40" s="147">
        <f t="shared" si="3"/>
        <v>-0.66283502772643255</v>
      </c>
      <c r="G40" s="146">
        <v>19624</v>
      </c>
      <c r="H40" s="147">
        <f t="shared" si="3"/>
        <v>2.3620010279253041</v>
      </c>
      <c r="I40" s="146">
        <v>18718</v>
      </c>
      <c r="J40" s="147">
        <f t="shared" si="3"/>
        <v>-4.6167957602935128E-2</v>
      </c>
      <c r="K40" s="146">
        <v>20522</v>
      </c>
      <c r="L40" s="147">
        <f t="shared" si="3"/>
        <v>9.6377818142963978E-2</v>
      </c>
      <c r="M40" s="146"/>
      <c r="N40" s="147"/>
      <c r="O40" s="147"/>
    </row>
    <row r="41" spans="2:16" x14ac:dyDescent="0.25">
      <c r="B41" s="145" t="s">
        <v>91</v>
      </c>
      <c r="C41" s="146">
        <v>13870</v>
      </c>
      <c r="D41" s="147">
        <v>7.4816590397326355E-3</v>
      </c>
      <c r="E41" s="146">
        <v>4402</v>
      </c>
      <c r="F41" s="147">
        <f t="shared" si="3"/>
        <v>-0.68262436914203317</v>
      </c>
      <c r="G41" s="146">
        <v>16458</v>
      </c>
      <c r="H41" s="147">
        <f t="shared" si="3"/>
        <v>2.7387551113130395</v>
      </c>
      <c r="I41" s="146">
        <v>16558</v>
      </c>
      <c r="J41" s="147">
        <f t="shared" si="3"/>
        <v>6.0760724267834298E-3</v>
      </c>
      <c r="K41" s="146">
        <v>20019</v>
      </c>
      <c r="L41" s="147">
        <f t="shared" si="3"/>
        <v>0.2090228288440632</v>
      </c>
      <c r="M41" s="146"/>
      <c r="N41" s="147"/>
      <c r="O41" s="147"/>
    </row>
    <row r="42" spans="2:16" x14ac:dyDescent="0.25">
      <c r="B42" s="145" t="s">
        <v>93</v>
      </c>
      <c r="C42" s="146">
        <v>14900</v>
      </c>
      <c r="D42" s="147">
        <v>-3.5099080429996099E-2</v>
      </c>
      <c r="E42" s="146">
        <v>5416</v>
      </c>
      <c r="F42" s="147">
        <f t="shared" si="3"/>
        <v>-0.63651006711409397</v>
      </c>
      <c r="G42" s="146">
        <v>15695</v>
      </c>
      <c r="H42" s="147">
        <f t="shared" si="3"/>
        <v>1.8978951255539145</v>
      </c>
      <c r="I42" s="146">
        <v>18747</v>
      </c>
      <c r="J42" s="147">
        <f t="shared" si="3"/>
        <v>0.19445683338642872</v>
      </c>
      <c r="K42" s="146">
        <v>19529</v>
      </c>
      <c r="L42" s="147">
        <f t="shared" si="3"/>
        <v>4.1713340801194931E-2</v>
      </c>
      <c r="M42" s="146"/>
      <c r="N42" s="147"/>
      <c r="O42" s="147"/>
    </row>
    <row r="43" spans="2:16" ht="15.75" x14ac:dyDescent="0.25">
      <c r="B43" s="148" t="s">
        <v>30</v>
      </c>
      <c r="C43" s="149">
        <v>179597</v>
      </c>
      <c r="D43" s="150">
        <v>2.7295867295867193E-2</v>
      </c>
      <c r="E43" s="149">
        <v>77095</v>
      </c>
      <c r="F43" s="150">
        <f t="shared" si="3"/>
        <v>-0.57073336414305365</v>
      </c>
      <c r="G43" s="149">
        <v>116590</v>
      </c>
      <c r="H43" s="150">
        <f t="shared" si="3"/>
        <v>0.51229003177897403</v>
      </c>
      <c r="I43" s="149">
        <v>211298</v>
      </c>
      <c r="J43" s="150">
        <f t="shared" si="3"/>
        <v>0.81231666523715584</v>
      </c>
      <c r="K43" s="149">
        <v>229046</v>
      </c>
      <c r="L43" s="150">
        <f t="shared" si="3"/>
        <v>8.3995115902658846E-2</v>
      </c>
      <c r="M43" s="149">
        <v>138513</v>
      </c>
      <c r="N43" s="150">
        <v>6.180912226906865E-2</v>
      </c>
      <c r="O43" s="150">
        <v>0.40952894605623347</v>
      </c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</row>
    <row r="46" spans="2:16" x14ac:dyDescent="0.25">
      <c r="K46" s="101"/>
    </row>
    <row r="48" spans="2:16" ht="48.75" customHeight="1" thickBot="1" x14ac:dyDescent="0.3">
      <c r="B48" s="12" t="s">
        <v>252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" t="s">
        <v>98</v>
      </c>
    </row>
    <row r="49" spans="1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99</v>
      </c>
    </row>
    <row r="50" spans="1:16" ht="22.5" thickTop="1" thickBot="1" x14ac:dyDescent="0.3">
      <c r="B50" s="136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5"/>
    </row>
    <row r="51" spans="1:16" ht="22.5" thickTop="1" thickBot="1" x14ac:dyDescent="0.3">
      <c r="B51" s="136"/>
      <c r="C51" s="137">
        <f>2019</f>
        <v>2019</v>
      </c>
      <c r="D51" s="138"/>
      <c r="E51" s="139">
        <v>2020</v>
      </c>
      <c r="F51" s="138"/>
      <c r="G51" s="139">
        <v>2021</v>
      </c>
      <c r="H51" s="138"/>
      <c r="I51" s="139">
        <v>2022</v>
      </c>
      <c r="J51" s="138"/>
      <c r="K51" s="139">
        <v>2023</v>
      </c>
      <c r="L51" s="138"/>
      <c r="M51" s="139">
        <v>2024</v>
      </c>
      <c r="N51" s="140"/>
      <c r="O51" s="141"/>
    </row>
    <row r="52" spans="1:16" ht="16.5" thickTop="1" thickBot="1" x14ac:dyDescent="0.3">
      <c r="B52" s="107"/>
      <c r="C52" s="142" t="s">
        <v>69</v>
      </c>
      <c r="D52" s="143" t="str">
        <f>CONCATENATE("var ",RIGHT(2019,2),"/",RIGHT(2018,2))</f>
        <v>var 19/18</v>
      </c>
      <c r="E52" s="144" t="s">
        <v>69</v>
      </c>
      <c r="F52" s="143" t="str">
        <f>CONCATENATE("var ",RIGHT(E51,2),"/",RIGHT(E51-1,2))</f>
        <v>var 20/19</v>
      </c>
      <c r="G52" s="144" t="s">
        <v>69</v>
      </c>
      <c r="H52" s="143" t="str">
        <f>CONCATENATE("var ",RIGHT(G51,2),"/",RIGHT(G51-1,2))</f>
        <v>var 21/20</v>
      </c>
      <c r="I52" s="144" t="s">
        <v>69</v>
      </c>
      <c r="J52" s="143" t="str">
        <f>CONCATENATE("var ",RIGHT(I51,2),"/",RIGHT(I51-1,2))</f>
        <v>var 22/21</v>
      </c>
      <c r="K52" s="144" t="s">
        <v>69</v>
      </c>
      <c r="L52" s="143" t="str">
        <f>CONCATENATE("var ",RIGHT(K51,2),"/",RIGHT(K51-1,2))</f>
        <v>var 23/22</v>
      </c>
      <c r="M52" s="144" t="s">
        <v>69</v>
      </c>
      <c r="N52" s="143" t="str">
        <f>CONCATENATE("var ",RIGHT(M51,2),"/",RIGHT(M51-1,2))</f>
        <v>var 24/23</v>
      </c>
      <c r="O52" s="143" t="str">
        <f>CONCATENATE("var ",RIGHT(M51,2),"/",RIGHT(2019,2))</f>
        <v>var 24/19</v>
      </c>
    </row>
    <row r="53" spans="1:16" x14ac:dyDescent="0.25">
      <c r="A53" s="1">
        <v>1</v>
      </c>
      <c r="B53" s="145" t="s">
        <v>71</v>
      </c>
      <c r="C53" s="146">
        <v>12587</v>
      </c>
      <c r="D53" s="147" t="s">
        <v>236</v>
      </c>
      <c r="E53" s="146">
        <v>13232</v>
      </c>
      <c r="F53" s="147">
        <f t="shared" ref="F53:L65" si="6">IFERROR(E53/C53-1,"-")</f>
        <v>5.1243346309684634E-2</v>
      </c>
      <c r="G53" s="146">
        <v>0</v>
      </c>
      <c r="H53" s="147">
        <f t="shared" si="6"/>
        <v>-1</v>
      </c>
      <c r="I53" s="146">
        <v>9227</v>
      </c>
      <c r="J53" s="147" t="str">
        <f t="shared" si="6"/>
        <v>-</v>
      </c>
      <c r="K53" s="146">
        <v>14935</v>
      </c>
      <c r="L53" s="147">
        <f t="shared" si="6"/>
        <v>0.61861926953506008</v>
      </c>
      <c r="M53" s="146">
        <v>14354</v>
      </c>
      <c r="N53" s="147">
        <f t="shared" ref="N53:N64" si="7">IFERROR(M53/K53-1,"-")</f>
        <v>-3.8901908269166396E-2</v>
      </c>
      <c r="O53" s="147">
        <f>M53/C53-1</f>
        <v>0.14038293477397312</v>
      </c>
    </row>
    <row r="54" spans="1:16" x14ac:dyDescent="0.25">
      <c r="A54" s="1">
        <v>2</v>
      </c>
      <c r="B54" s="145" t="s">
        <v>73</v>
      </c>
      <c r="C54" s="146">
        <v>11569</v>
      </c>
      <c r="D54" s="147" t="s">
        <v>236</v>
      </c>
      <c r="E54" s="146">
        <v>14090</v>
      </c>
      <c r="F54" s="147">
        <f t="shared" si="6"/>
        <v>0.21790993171406337</v>
      </c>
      <c r="G54" s="146">
        <v>0</v>
      </c>
      <c r="H54" s="147">
        <f t="shared" si="6"/>
        <v>-1</v>
      </c>
      <c r="I54" s="146">
        <v>13725</v>
      </c>
      <c r="J54" s="147" t="str">
        <f t="shared" si="6"/>
        <v>-</v>
      </c>
      <c r="K54" s="146">
        <v>15417</v>
      </c>
      <c r="L54" s="147">
        <f t="shared" si="6"/>
        <v>0.12327868852459023</v>
      </c>
      <c r="M54" s="146">
        <v>15736</v>
      </c>
      <c r="N54" s="147">
        <f t="shared" si="7"/>
        <v>2.0691444509307821E-2</v>
      </c>
      <c r="O54" s="147">
        <f>IFERROR(M54/C54-1,"-")</f>
        <v>0.36018670585184553</v>
      </c>
    </row>
    <row r="55" spans="1:16" x14ac:dyDescent="0.25">
      <c r="A55" s="1">
        <v>3</v>
      </c>
      <c r="B55" s="145" t="s">
        <v>75</v>
      </c>
      <c r="C55" s="146">
        <v>13095</v>
      </c>
      <c r="D55" s="147" t="s">
        <v>236</v>
      </c>
      <c r="E55" s="146">
        <v>5212</v>
      </c>
      <c r="F55" s="147">
        <f t="shared" si="6"/>
        <v>-0.60198549064528439</v>
      </c>
      <c r="G55" s="146">
        <v>0</v>
      </c>
      <c r="H55" s="147">
        <f t="shared" si="6"/>
        <v>-1</v>
      </c>
      <c r="I55" s="146">
        <v>13764</v>
      </c>
      <c r="J55" s="147" t="str">
        <f t="shared" si="6"/>
        <v>-</v>
      </c>
      <c r="K55" s="146">
        <v>13769</v>
      </c>
      <c r="L55" s="147">
        <f t="shared" si="6"/>
        <v>3.6326649229878605E-4</v>
      </c>
      <c r="M55" s="146">
        <v>17491</v>
      </c>
      <c r="N55" s="147">
        <f t="shared" si="7"/>
        <v>0.27031737962088753</v>
      </c>
      <c r="O55" s="147">
        <f t="shared" ref="O55:O64" si="8">IFERROR(M55/C55-1,"-")</f>
        <v>0.33570064910271102</v>
      </c>
    </row>
    <row r="56" spans="1:16" x14ac:dyDescent="0.25">
      <c r="A56" s="1">
        <v>4</v>
      </c>
      <c r="B56" s="145" t="s">
        <v>77</v>
      </c>
      <c r="C56" s="146">
        <v>12619</v>
      </c>
      <c r="D56" s="147" t="s">
        <v>236</v>
      </c>
      <c r="E56" s="146">
        <v>0</v>
      </c>
      <c r="F56" s="147">
        <f t="shared" si="6"/>
        <v>-1</v>
      </c>
      <c r="G56" s="146">
        <v>0</v>
      </c>
      <c r="H56" s="147" t="str">
        <f t="shared" si="6"/>
        <v>-</v>
      </c>
      <c r="I56" s="146">
        <v>16004</v>
      </c>
      <c r="J56" s="147" t="str">
        <f t="shared" si="6"/>
        <v>-</v>
      </c>
      <c r="K56" s="146">
        <v>15420</v>
      </c>
      <c r="L56" s="147">
        <f t="shared" si="6"/>
        <v>-3.649087728067979E-2</v>
      </c>
      <c r="M56" s="146">
        <v>14826</v>
      </c>
      <c r="N56" s="147">
        <f t="shared" si="7"/>
        <v>-3.8521400778210091E-2</v>
      </c>
      <c r="O56" s="147">
        <f t="shared" si="8"/>
        <v>0.17489499960377208</v>
      </c>
    </row>
    <row r="57" spans="1:16" x14ac:dyDescent="0.25">
      <c r="A57" s="1">
        <v>5</v>
      </c>
      <c r="B57" s="145" t="s">
        <v>79</v>
      </c>
      <c r="C57" s="146">
        <v>8649</v>
      </c>
      <c r="D57" s="147" t="s">
        <v>236</v>
      </c>
      <c r="E57" s="146">
        <v>0</v>
      </c>
      <c r="F57" s="147">
        <f t="shared" si="6"/>
        <v>-1</v>
      </c>
      <c r="G57" s="146">
        <v>0</v>
      </c>
      <c r="H57" s="147" t="str">
        <f t="shared" si="6"/>
        <v>-</v>
      </c>
      <c r="I57" s="146">
        <v>13304</v>
      </c>
      <c r="J57" s="147" t="str">
        <f t="shared" si="6"/>
        <v>-</v>
      </c>
      <c r="K57" s="146">
        <v>14308</v>
      </c>
      <c r="L57" s="147">
        <f t="shared" si="6"/>
        <v>7.5466025255562341E-2</v>
      </c>
      <c r="M57" s="146">
        <v>15219</v>
      </c>
      <c r="N57" s="147">
        <f t="shared" si="7"/>
        <v>6.3670673748951634E-2</v>
      </c>
      <c r="O57" s="147">
        <f t="shared" si="8"/>
        <v>0.75962539021852238</v>
      </c>
    </row>
    <row r="58" spans="1:16" x14ac:dyDescent="0.25">
      <c r="A58" s="1">
        <v>6</v>
      </c>
      <c r="B58" s="145" t="s">
        <v>81</v>
      </c>
      <c r="C58" s="146">
        <v>9694</v>
      </c>
      <c r="D58" s="147" t="s">
        <v>236</v>
      </c>
      <c r="E58" s="146">
        <v>0</v>
      </c>
      <c r="F58" s="147">
        <f t="shared" si="6"/>
        <v>-1</v>
      </c>
      <c r="G58" s="146">
        <v>0</v>
      </c>
      <c r="H58" s="147" t="str">
        <f t="shared" si="6"/>
        <v>-</v>
      </c>
      <c r="I58" s="146">
        <v>11604</v>
      </c>
      <c r="J58" s="147" t="str">
        <f t="shared" si="6"/>
        <v>-</v>
      </c>
      <c r="K58" s="146">
        <v>13809</v>
      </c>
      <c r="L58" s="147">
        <f t="shared" si="6"/>
        <v>0.19002068252326776</v>
      </c>
      <c r="M58" s="146">
        <v>14680</v>
      </c>
      <c r="N58" s="147">
        <f t="shared" si="7"/>
        <v>6.3074806285755569E-2</v>
      </c>
      <c r="O58" s="147">
        <f t="shared" si="8"/>
        <v>0.51433876624716324</v>
      </c>
    </row>
    <row r="59" spans="1:16" x14ac:dyDescent="0.25">
      <c r="A59" s="1">
        <v>7</v>
      </c>
      <c r="B59" s="145" t="s">
        <v>83</v>
      </c>
      <c r="C59" s="146">
        <v>13515</v>
      </c>
      <c r="D59" s="147" t="s">
        <v>236</v>
      </c>
      <c r="E59" s="146">
        <v>0</v>
      </c>
      <c r="F59" s="147">
        <f t="shared" si="6"/>
        <v>-1</v>
      </c>
      <c r="G59" s="146">
        <v>5496</v>
      </c>
      <c r="H59" s="147" t="str">
        <f t="shared" si="6"/>
        <v>-</v>
      </c>
      <c r="I59" s="146">
        <v>13798</v>
      </c>
      <c r="J59" s="147">
        <f t="shared" si="6"/>
        <v>1.5105531295487626</v>
      </c>
      <c r="K59" s="146">
        <v>15626</v>
      </c>
      <c r="L59" s="147">
        <f t="shared" si="6"/>
        <v>0.13248296854616615</v>
      </c>
      <c r="M59" s="146">
        <v>15688</v>
      </c>
      <c r="N59" s="147">
        <f t="shared" si="7"/>
        <v>3.9677460642519868E-3</v>
      </c>
      <c r="O59" s="147">
        <f t="shared" si="8"/>
        <v>0.16078431372549029</v>
      </c>
    </row>
    <row r="60" spans="1:16" x14ac:dyDescent="0.25">
      <c r="A60" s="1">
        <v>8</v>
      </c>
      <c r="B60" s="145" t="s">
        <v>85</v>
      </c>
      <c r="C60" s="146">
        <v>15236</v>
      </c>
      <c r="D60" s="147" t="s">
        <v>236</v>
      </c>
      <c r="E60" s="146">
        <v>8422</v>
      </c>
      <c r="F60" s="147">
        <f t="shared" si="6"/>
        <v>-0.44723024415857182</v>
      </c>
      <c r="G60" s="146">
        <v>9978</v>
      </c>
      <c r="H60" s="147">
        <f t="shared" si="6"/>
        <v>0.18475421515079549</v>
      </c>
      <c r="I60" s="146">
        <v>15896</v>
      </c>
      <c r="J60" s="147">
        <f t="shared" si="6"/>
        <v>0.59310483062738029</v>
      </c>
      <c r="K60" s="146">
        <v>15580</v>
      </c>
      <c r="L60" s="147">
        <f t="shared" si="6"/>
        <v>-1.9879214896829422E-2</v>
      </c>
      <c r="M60" s="146"/>
      <c r="N60" s="147"/>
      <c r="O60" s="147"/>
    </row>
    <row r="61" spans="1:16" x14ac:dyDescent="0.25">
      <c r="A61" s="1">
        <v>9</v>
      </c>
      <c r="B61" s="145" t="s">
        <v>87</v>
      </c>
      <c r="C61" s="146">
        <v>14643</v>
      </c>
      <c r="D61" s="147">
        <v>2.8228354750368556E-2</v>
      </c>
      <c r="E61" s="146">
        <v>0</v>
      </c>
      <c r="F61" s="147">
        <f t="shared" si="6"/>
        <v>-1</v>
      </c>
      <c r="G61" s="146">
        <v>9556</v>
      </c>
      <c r="H61" s="147" t="str">
        <f t="shared" si="6"/>
        <v>-</v>
      </c>
      <c r="I61" s="146">
        <v>12977</v>
      </c>
      <c r="J61" s="147">
        <f t="shared" si="6"/>
        <v>0.35799497697781502</v>
      </c>
      <c r="K61" s="146">
        <v>14015</v>
      </c>
      <c r="L61" s="147">
        <f t="shared" si="6"/>
        <v>7.9987670493950835E-2</v>
      </c>
      <c r="M61" s="146"/>
      <c r="N61" s="147"/>
      <c r="O61" s="147"/>
    </row>
    <row r="62" spans="1:16" x14ac:dyDescent="0.25">
      <c r="A62" s="1">
        <v>10</v>
      </c>
      <c r="B62" s="145" t="s">
        <v>89</v>
      </c>
      <c r="C62" s="146">
        <v>14572</v>
      </c>
      <c r="D62" s="147">
        <v>2.1736081895947335E-2</v>
      </c>
      <c r="E62" s="146">
        <v>0</v>
      </c>
      <c r="F62" s="147">
        <f t="shared" si="6"/>
        <v>-1</v>
      </c>
      <c r="G62" s="146">
        <v>14899</v>
      </c>
      <c r="H62" s="147" t="str">
        <f t="shared" si="6"/>
        <v>-</v>
      </c>
      <c r="I62" s="146">
        <v>14897</v>
      </c>
      <c r="J62" s="147">
        <f t="shared" si="6"/>
        <v>-1.3423719712735149E-4</v>
      </c>
      <c r="K62" s="146">
        <v>15893</v>
      </c>
      <c r="L62" s="147">
        <f t="shared" si="6"/>
        <v>6.6859099147479339E-2</v>
      </c>
      <c r="M62" s="146"/>
      <c r="N62" s="147"/>
      <c r="O62" s="147"/>
    </row>
    <row r="63" spans="1:16" x14ac:dyDescent="0.25">
      <c r="A63" s="1">
        <v>11</v>
      </c>
      <c r="B63" s="145" t="s">
        <v>91</v>
      </c>
      <c r="C63" s="146">
        <v>11624</v>
      </c>
      <c r="D63" s="147">
        <v>-3.5032375892412371E-2</v>
      </c>
      <c r="E63" s="146">
        <v>0</v>
      </c>
      <c r="F63" s="147">
        <f t="shared" si="6"/>
        <v>-1</v>
      </c>
      <c r="G63" s="146">
        <v>12140</v>
      </c>
      <c r="H63" s="147" t="str">
        <f t="shared" si="6"/>
        <v>-</v>
      </c>
      <c r="I63" s="146">
        <v>13391</v>
      </c>
      <c r="J63" s="147">
        <f t="shared" si="6"/>
        <v>0.10304777594728165</v>
      </c>
      <c r="K63" s="146">
        <v>15821</v>
      </c>
      <c r="L63" s="147">
        <f t="shared" si="6"/>
        <v>0.18146516316929273</v>
      </c>
      <c r="M63" s="146"/>
      <c r="N63" s="147"/>
      <c r="O63" s="147"/>
    </row>
    <row r="64" spans="1:16" x14ac:dyDescent="0.25">
      <c r="A64" s="1">
        <v>12</v>
      </c>
      <c r="B64" s="145" t="s">
        <v>93</v>
      </c>
      <c r="C64" s="146">
        <v>11940</v>
      </c>
      <c r="D64" s="147">
        <v>-8.8758299626039872E-2</v>
      </c>
      <c r="E64" s="146">
        <v>0</v>
      </c>
      <c r="F64" s="147">
        <f t="shared" si="6"/>
        <v>-1</v>
      </c>
      <c r="G64" s="146">
        <v>12078</v>
      </c>
      <c r="H64" s="147" t="str">
        <f t="shared" si="6"/>
        <v>-</v>
      </c>
      <c r="I64" s="146">
        <v>15326</v>
      </c>
      <c r="J64" s="147">
        <f t="shared" si="6"/>
        <v>0.26891869514820343</v>
      </c>
      <c r="K64" s="146">
        <v>15445</v>
      </c>
      <c r="L64" s="147">
        <f t="shared" si="6"/>
        <v>7.7645830614641032E-3</v>
      </c>
      <c r="M64" s="146"/>
      <c r="N64" s="147"/>
      <c r="O64" s="147"/>
    </row>
    <row r="65" spans="1:16" ht="15.75" x14ac:dyDescent="0.25">
      <c r="B65" s="148" t="s">
        <v>30</v>
      </c>
      <c r="C65" s="149">
        <v>149743</v>
      </c>
      <c r="D65" s="150" t="s">
        <v>236</v>
      </c>
      <c r="E65" s="149">
        <v>0</v>
      </c>
      <c r="F65" s="150">
        <f t="shared" si="6"/>
        <v>-1</v>
      </c>
      <c r="G65" s="149">
        <v>87353</v>
      </c>
      <c r="H65" s="150" t="str">
        <f t="shared" si="6"/>
        <v>-</v>
      </c>
      <c r="I65" s="149">
        <v>163913</v>
      </c>
      <c r="J65" s="150">
        <f t="shared" si="6"/>
        <v>0.8764438542465629</v>
      </c>
      <c r="K65" s="149">
        <v>180038</v>
      </c>
      <c r="L65" s="150">
        <f t="shared" si="6"/>
        <v>9.8375357659246099E-2</v>
      </c>
      <c r="M65" s="149">
        <v>107994</v>
      </c>
      <c r="N65" s="150">
        <v>4.5602416637620546E-2</v>
      </c>
      <c r="O65" s="150">
        <v>0.32138312451057161</v>
      </c>
    </row>
    <row r="66" spans="1:16" ht="6" customHeight="1" x14ac:dyDescent="0.25"/>
    <row r="67" spans="1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</row>
    <row r="70" spans="1:16" ht="48.75" customHeight="1" thickBot="1" x14ac:dyDescent="0.3">
      <c r="B70" s="12" t="s">
        <v>253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" t="s">
        <v>101</v>
      </c>
    </row>
    <row r="71" spans="1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102</v>
      </c>
    </row>
    <row r="72" spans="1:16" ht="22.5" thickTop="1" thickBot="1" x14ac:dyDescent="0.3">
      <c r="B72" s="136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5"/>
    </row>
    <row r="73" spans="1:16" ht="22.5" thickTop="1" thickBot="1" x14ac:dyDescent="0.3">
      <c r="B73" s="136"/>
      <c r="C73" s="137">
        <f>2019</f>
        <v>2019</v>
      </c>
      <c r="D73" s="138"/>
      <c r="E73" s="139">
        <v>2020</v>
      </c>
      <c r="F73" s="138"/>
      <c r="G73" s="139">
        <v>2021</v>
      </c>
      <c r="H73" s="138"/>
      <c r="I73" s="139">
        <v>2022</v>
      </c>
      <c r="J73" s="138"/>
      <c r="K73" s="139">
        <v>2023</v>
      </c>
      <c r="L73" s="138"/>
      <c r="M73" s="139">
        <v>2024</v>
      </c>
      <c r="N73" s="140"/>
      <c r="O73" s="141"/>
    </row>
    <row r="74" spans="1:16" ht="16.5" thickTop="1" thickBot="1" x14ac:dyDescent="0.3">
      <c r="B74" s="107"/>
      <c r="C74" s="142" t="s">
        <v>69</v>
      </c>
      <c r="D74" s="143" t="str">
        <f>CONCATENATE("var ",RIGHT(2019,2),"/",RIGHT(2018,2))</f>
        <v>var 19/18</v>
      </c>
      <c r="E74" s="144" t="s">
        <v>69</v>
      </c>
      <c r="F74" s="143" t="str">
        <f>CONCATENATE("var ",RIGHT(E73,2),"/",RIGHT(E73-1,2))</f>
        <v>var 20/19</v>
      </c>
      <c r="G74" s="144" t="s">
        <v>69</v>
      </c>
      <c r="H74" s="143" t="str">
        <f>CONCATENATE("var ",RIGHT(G73,2),"/",RIGHT(G73-1,2))</f>
        <v>var 21/20</v>
      </c>
      <c r="I74" s="144" t="s">
        <v>69</v>
      </c>
      <c r="J74" s="143" t="str">
        <f>CONCATENATE("var ",RIGHT(I73,2),"/",RIGHT(I73-1,2))</f>
        <v>var 22/21</v>
      </c>
      <c r="K74" s="144" t="s">
        <v>69</v>
      </c>
      <c r="L74" s="143" t="str">
        <f>CONCATENATE("var ",RIGHT(K73,2),"/",RIGHT(K73-1,2))</f>
        <v>var 23/22</v>
      </c>
      <c r="M74" s="144" t="s">
        <v>69</v>
      </c>
      <c r="N74" s="143" t="str">
        <f>CONCATENATE("var ",RIGHT(M73,2),"/",RIGHT(M73-1,2))</f>
        <v>var 24/23</v>
      </c>
      <c r="O74" s="143" t="str">
        <f>CONCATENATE("var ",RIGHT(M73,2),"/",RIGHT(2019,2))</f>
        <v>var 24/19</v>
      </c>
    </row>
    <row r="75" spans="1:16" x14ac:dyDescent="0.25">
      <c r="A75" s="1">
        <v>1</v>
      </c>
      <c r="B75" s="145" t="s">
        <v>71</v>
      </c>
      <c r="C75" s="146">
        <v>1757</v>
      </c>
      <c r="D75" s="147" t="s">
        <v>236</v>
      </c>
      <c r="E75" s="146">
        <v>2747</v>
      </c>
      <c r="F75" s="147">
        <f t="shared" ref="F75:L87" si="9">IFERROR(E75/C75-1,"-")</f>
        <v>0.56346044393853156</v>
      </c>
      <c r="G75" s="146">
        <v>0</v>
      </c>
      <c r="H75" s="147">
        <f t="shared" si="9"/>
        <v>-1</v>
      </c>
      <c r="I75" s="146">
        <v>2982</v>
      </c>
      <c r="J75" s="147" t="str">
        <f t="shared" si="9"/>
        <v>-</v>
      </c>
      <c r="K75" s="146">
        <v>3467</v>
      </c>
      <c r="L75" s="147">
        <f t="shared" si="9"/>
        <v>0.16264252179745142</v>
      </c>
      <c r="M75" s="146">
        <v>3928</v>
      </c>
      <c r="N75" s="147">
        <f t="shared" ref="N75:N86" si="10">IFERROR(M75/K75-1,"-")</f>
        <v>0.13296798384770692</v>
      </c>
      <c r="O75" s="147">
        <f>M75/C75-1</f>
        <v>1.2356289129197497</v>
      </c>
    </row>
    <row r="76" spans="1:16" x14ac:dyDescent="0.25">
      <c r="A76" s="1">
        <v>2</v>
      </c>
      <c r="B76" s="145" t="s">
        <v>73</v>
      </c>
      <c r="C76" s="146">
        <v>1949</v>
      </c>
      <c r="D76" s="147" t="s">
        <v>236</v>
      </c>
      <c r="E76" s="146">
        <v>3048</v>
      </c>
      <c r="F76" s="147">
        <f t="shared" si="9"/>
        <v>0.56387891226269882</v>
      </c>
      <c r="G76" s="146">
        <v>0</v>
      </c>
      <c r="H76" s="147">
        <f t="shared" si="9"/>
        <v>-1</v>
      </c>
      <c r="I76" s="146">
        <v>3975</v>
      </c>
      <c r="J76" s="147" t="str">
        <f t="shared" si="9"/>
        <v>-</v>
      </c>
      <c r="K76" s="146">
        <v>3559</v>
      </c>
      <c r="L76" s="147">
        <f t="shared" si="9"/>
        <v>-0.10465408805031451</v>
      </c>
      <c r="M76" s="146">
        <v>4412</v>
      </c>
      <c r="N76" s="147">
        <f t="shared" si="10"/>
        <v>0.2396740657488059</v>
      </c>
      <c r="O76" s="147">
        <f>IFERROR(M76/C76-1,"-")</f>
        <v>1.263724987172909</v>
      </c>
    </row>
    <row r="77" spans="1:16" x14ac:dyDescent="0.25">
      <c r="A77" s="1">
        <v>3</v>
      </c>
      <c r="B77" s="145" t="s">
        <v>75</v>
      </c>
      <c r="C77" s="146">
        <v>2353</v>
      </c>
      <c r="D77" s="147" t="s">
        <v>236</v>
      </c>
      <c r="E77" s="146">
        <v>958</v>
      </c>
      <c r="F77" s="147">
        <f t="shared" si="9"/>
        <v>-0.59286017849553763</v>
      </c>
      <c r="G77" s="146">
        <v>0</v>
      </c>
      <c r="H77" s="147">
        <f t="shared" si="9"/>
        <v>-1</v>
      </c>
      <c r="I77" s="146">
        <v>3997</v>
      </c>
      <c r="J77" s="147" t="str">
        <f t="shared" si="9"/>
        <v>-</v>
      </c>
      <c r="K77" s="146">
        <v>3617</v>
      </c>
      <c r="L77" s="147">
        <f t="shared" si="9"/>
        <v>-9.5071303477608171E-2</v>
      </c>
      <c r="M77" s="146">
        <v>4667</v>
      </c>
      <c r="N77" s="147">
        <f t="shared" si="10"/>
        <v>0.29029582526956044</v>
      </c>
      <c r="O77" s="147">
        <f t="shared" ref="O77:O86" si="11">IFERROR(M77/C77-1,"-")</f>
        <v>0.98342541436464082</v>
      </c>
    </row>
    <row r="78" spans="1:16" x14ac:dyDescent="0.25">
      <c r="A78" s="1">
        <v>4</v>
      </c>
      <c r="B78" s="145" t="s">
        <v>77</v>
      </c>
      <c r="C78" s="146">
        <v>2222</v>
      </c>
      <c r="D78" s="147" t="s">
        <v>236</v>
      </c>
      <c r="E78" s="146">
        <v>0</v>
      </c>
      <c r="F78" s="147">
        <f t="shared" si="9"/>
        <v>-1</v>
      </c>
      <c r="G78" s="146">
        <v>0</v>
      </c>
      <c r="H78" s="147" t="str">
        <f t="shared" si="9"/>
        <v>-</v>
      </c>
      <c r="I78" s="146">
        <v>3919</v>
      </c>
      <c r="J78" s="147" t="str">
        <f t="shared" si="9"/>
        <v>-</v>
      </c>
      <c r="K78" s="146">
        <v>3912</v>
      </c>
      <c r="L78" s="147">
        <f t="shared" si="9"/>
        <v>-1.7861699413115328E-3</v>
      </c>
      <c r="M78" s="146">
        <v>3662</v>
      </c>
      <c r="N78" s="147">
        <f t="shared" si="10"/>
        <v>-6.3905930470347649E-2</v>
      </c>
      <c r="O78" s="147">
        <f t="shared" si="11"/>
        <v>0.64806480648064801</v>
      </c>
    </row>
    <row r="79" spans="1:16" x14ac:dyDescent="0.25">
      <c r="A79" s="1">
        <v>5</v>
      </c>
      <c r="B79" s="145" t="s">
        <v>79</v>
      </c>
      <c r="C79" s="146">
        <v>2522</v>
      </c>
      <c r="D79" s="147" t="s">
        <v>236</v>
      </c>
      <c r="E79" s="146">
        <v>0</v>
      </c>
      <c r="F79" s="147">
        <f t="shared" si="9"/>
        <v>-1</v>
      </c>
      <c r="G79" s="146">
        <v>0</v>
      </c>
      <c r="H79" s="147" t="str">
        <f t="shared" si="9"/>
        <v>-</v>
      </c>
      <c r="I79" s="146">
        <v>4369</v>
      </c>
      <c r="J79" s="147" t="str">
        <f t="shared" si="9"/>
        <v>-</v>
      </c>
      <c r="K79" s="146">
        <v>4018</v>
      </c>
      <c r="L79" s="147">
        <f t="shared" si="9"/>
        <v>-8.0338750286106708E-2</v>
      </c>
      <c r="M79" s="146">
        <v>4417</v>
      </c>
      <c r="N79" s="147">
        <f t="shared" si="10"/>
        <v>9.9303135888501703E-2</v>
      </c>
      <c r="O79" s="147">
        <f t="shared" si="11"/>
        <v>0.75138778747026169</v>
      </c>
    </row>
    <row r="80" spans="1:16" x14ac:dyDescent="0.25">
      <c r="A80" s="1">
        <v>6</v>
      </c>
      <c r="B80" s="145" t="s">
        <v>81</v>
      </c>
      <c r="C80" s="146">
        <v>3089</v>
      </c>
      <c r="D80" s="147" t="s">
        <v>236</v>
      </c>
      <c r="E80" s="146">
        <v>0</v>
      </c>
      <c r="F80" s="147">
        <f t="shared" si="9"/>
        <v>-1</v>
      </c>
      <c r="G80" s="146">
        <v>0</v>
      </c>
      <c r="H80" s="147" t="str">
        <f t="shared" si="9"/>
        <v>-</v>
      </c>
      <c r="I80" s="146">
        <v>4277</v>
      </c>
      <c r="J80" s="147" t="str">
        <f t="shared" si="9"/>
        <v>-</v>
      </c>
      <c r="K80" s="146">
        <v>3974</v>
      </c>
      <c r="L80" s="147">
        <f t="shared" si="9"/>
        <v>-7.0844049567453826E-2</v>
      </c>
      <c r="M80" s="146">
        <v>4593</v>
      </c>
      <c r="N80" s="147">
        <f t="shared" si="10"/>
        <v>0.15576245596376448</v>
      </c>
      <c r="O80" s="147">
        <f t="shared" si="11"/>
        <v>0.48688896082874722</v>
      </c>
    </row>
    <row r="81" spans="1:16" x14ac:dyDescent="0.25">
      <c r="A81" s="1">
        <v>7</v>
      </c>
      <c r="B81" s="145" t="s">
        <v>83</v>
      </c>
      <c r="C81" s="146">
        <v>2649</v>
      </c>
      <c r="D81" s="147" t="s">
        <v>236</v>
      </c>
      <c r="E81" s="146">
        <v>0</v>
      </c>
      <c r="F81" s="147">
        <f t="shared" si="9"/>
        <v>-1</v>
      </c>
      <c r="G81" s="146">
        <v>2790</v>
      </c>
      <c r="H81" s="147" t="str">
        <f t="shared" si="9"/>
        <v>-</v>
      </c>
      <c r="I81" s="146">
        <v>4945</v>
      </c>
      <c r="J81" s="147">
        <f t="shared" si="9"/>
        <v>0.77240143369175618</v>
      </c>
      <c r="K81" s="146">
        <v>4619</v>
      </c>
      <c r="L81" s="147">
        <f t="shared" si="9"/>
        <v>-6.5925176946410535E-2</v>
      </c>
      <c r="M81" s="146">
        <v>4840</v>
      </c>
      <c r="N81" s="147">
        <f t="shared" si="10"/>
        <v>4.7845854080969863E-2</v>
      </c>
      <c r="O81" s="147">
        <f t="shared" si="11"/>
        <v>0.8271045677614195</v>
      </c>
    </row>
    <row r="82" spans="1:16" x14ac:dyDescent="0.25">
      <c r="A82" s="1">
        <v>8</v>
      </c>
      <c r="B82" s="145" t="s">
        <v>85</v>
      </c>
      <c r="C82" s="146">
        <v>3025</v>
      </c>
      <c r="D82" s="147" t="s">
        <v>236</v>
      </c>
      <c r="E82" s="146">
        <v>3109</v>
      </c>
      <c r="F82" s="147">
        <f t="shared" si="9"/>
        <v>2.776859504132223E-2</v>
      </c>
      <c r="G82" s="146">
        <v>5862</v>
      </c>
      <c r="H82" s="147">
        <f t="shared" si="9"/>
        <v>0.88549372788678027</v>
      </c>
      <c r="I82" s="146">
        <v>4571</v>
      </c>
      <c r="J82" s="147">
        <f t="shared" si="9"/>
        <v>-0.22023200272944388</v>
      </c>
      <c r="K82" s="146">
        <v>4811</v>
      </c>
      <c r="L82" s="147">
        <f t="shared" si="9"/>
        <v>5.2504922336469084E-2</v>
      </c>
      <c r="M82" s="146"/>
      <c r="N82" s="147"/>
      <c r="O82" s="147"/>
    </row>
    <row r="83" spans="1:16" x14ac:dyDescent="0.25">
      <c r="A83" s="1">
        <v>9</v>
      </c>
      <c r="B83" s="145" t="s">
        <v>87</v>
      </c>
      <c r="C83" s="146">
        <v>2342</v>
      </c>
      <c r="D83" s="147">
        <v>7.7276908923643139E-2</v>
      </c>
      <c r="E83" s="146">
        <v>0</v>
      </c>
      <c r="F83" s="147">
        <f t="shared" si="9"/>
        <v>-1</v>
      </c>
      <c r="G83" s="146">
        <v>3535</v>
      </c>
      <c r="H83" s="147" t="str">
        <f t="shared" si="9"/>
        <v>-</v>
      </c>
      <c r="I83" s="146">
        <v>3941</v>
      </c>
      <c r="J83" s="147">
        <f t="shared" si="9"/>
        <v>0.11485148514851495</v>
      </c>
      <c r="K83" s="146">
        <v>4120</v>
      </c>
      <c r="L83" s="147">
        <f t="shared" si="9"/>
        <v>4.5419944176604998E-2</v>
      </c>
      <c r="M83" s="146"/>
      <c r="N83" s="147"/>
      <c r="O83" s="147"/>
    </row>
    <row r="84" spans="1:16" x14ac:dyDescent="0.25">
      <c r="A84" s="1">
        <v>10</v>
      </c>
      <c r="B84" s="145" t="s">
        <v>89</v>
      </c>
      <c r="C84" s="146">
        <v>2740</v>
      </c>
      <c r="D84" s="147">
        <v>0.32495164410058019</v>
      </c>
      <c r="E84" s="146">
        <v>0</v>
      </c>
      <c r="F84" s="147">
        <f t="shared" si="9"/>
        <v>-1</v>
      </c>
      <c r="G84" s="146">
        <v>4725</v>
      </c>
      <c r="H84" s="147" t="str">
        <f t="shared" si="9"/>
        <v>-</v>
      </c>
      <c r="I84" s="146">
        <v>3821</v>
      </c>
      <c r="J84" s="147">
        <f t="shared" si="9"/>
        <v>-0.19132275132275134</v>
      </c>
      <c r="K84" s="146">
        <v>4629</v>
      </c>
      <c r="L84" s="147">
        <f t="shared" si="9"/>
        <v>0.21146296780947393</v>
      </c>
      <c r="M84" s="146"/>
      <c r="N84" s="147"/>
      <c r="O84" s="147"/>
    </row>
    <row r="85" spans="1:16" x14ac:dyDescent="0.25">
      <c r="A85" s="1">
        <v>11</v>
      </c>
      <c r="B85" s="145" t="s">
        <v>91</v>
      </c>
      <c r="C85" s="146">
        <v>2246</v>
      </c>
      <c r="D85" s="147">
        <v>0.30505520046484591</v>
      </c>
      <c r="E85" s="146">
        <v>0</v>
      </c>
      <c r="F85" s="147">
        <f t="shared" si="9"/>
        <v>-1</v>
      </c>
      <c r="G85" s="146">
        <v>4318</v>
      </c>
      <c r="H85" s="147" t="str">
        <f t="shared" si="9"/>
        <v>-</v>
      </c>
      <c r="I85" s="146">
        <v>3167</v>
      </c>
      <c r="J85" s="147">
        <f t="shared" si="9"/>
        <v>-0.2665585919407133</v>
      </c>
      <c r="K85" s="146">
        <v>4198</v>
      </c>
      <c r="L85" s="147">
        <f t="shared" si="9"/>
        <v>0.32554467950742016</v>
      </c>
      <c r="M85" s="146"/>
      <c r="N85" s="147"/>
      <c r="O85" s="147"/>
    </row>
    <row r="86" spans="1:16" x14ac:dyDescent="0.25">
      <c r="A86" s="1">
        <v>12</v>
      </c>
      <c r="B86" s="145" t="s">
        <v>93</v>
      </c>
      <c r="C86" s="146">
        <v>2960</v>
      </c>
      <c r="D86" s="147">
        <v>0.26549807610089782</v>
      </c>
      <c r="E86" s="146">
        <v>0</v>
      </c>
      <c r="F86" s="147">
        <f t="shared" si="9"/>
        <v>-1</v>
      </c>
      <c r="G86" s="146">
        <v>3617</v>
      </c>
      <c r="H86" s="147" t="str">
        <f t="shared" si="9"/>
        <v>-</v>
      </c>
      <c r="I86" s="146">
        <v>3421</v>
      </c>
      <c r="J86" s="147">
        <f t="shared" si="9"/>
        <v>-5.4188554050317972E-2</v>
      </c>
      <c r="K86" s="146">
        <v>4084</v>
      </c>
      <c r="L86" s="147">
        <f t="shared" si="9"/>
        <v>0.19380298158433207</v>
      </c>
      <c r="M86" s="146"/>
      <c r="N86" s="147"/>
      <c r="O86" s="147"/>
    </row>
    <row r="87" spans="1:16" ht="15.75" x14ac:dyDescent="0.25">
      <c r="B87" s="148" t="s">
        <v>30</v>
      </c>
      <c r="C87" s="149">
        <v>29854</v>
      </c>
      <c r="D87" s="150" t="s">
        <v>236</v>
      </c>
      <c r="E87" s="149">
        <v>0</v>
      </c>
      <c r="F87" s="150">
        <f t="shared" si="9"/>
        <v>-1</v>
      </c>
      <c r="G87" s="149">
        <v>29237</v>
      </c>
      <c r="H87" s="150" t="str">
        <f t="shared" si="9"/>
        <v>-</v>
      </c>
      <c r="I87" s="149">
        <v>47385</v>
      </c>
      <c r="J87" s="150">
        <f t="shared" si="9"/>
        <v>0.62072032014228551</v>
      </c>
      <c r="K87" s="149">
        <v>49008</v>
      </c>
      <c r="L87" s="150">
        <f t="shared" si="9"/>
        <v>3.4251345362456442E-2</v>
      </c>
      <c r="M87" s="149">
        <v>30519</v>
      </c>
      <c r="N87" s="150">
        <v>0.12342634175071776</v>
      </c>
      <c r="O87" s="150">
        <v>0.84505168974064437</v>
      </c>
    </row>
    <row r="88" spans="1:16" ht="6" customHeight="1" x14ac:dyDescent="0.25"/>
    <row r="89" spans="1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2" spans="1:16" ht="48.75" customHeight="1" thickBot="1" x14ac:dyDescent="0.3">
      <c r="B92" s="12" t="s">
        <v>254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" t="s">
        <v>114</v>
      </c>
    </row>
    <row r="93" spans="1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115</v>
      </c>
    </row>
    <row r="94" spans="1:16" ht="22.5" thickTop="1" thickBot="1" x14ac:dyDescent="0.3">
      <c r="B94" s="152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5"/>
    </row>
    <row r="95" spans="1:16" ht="22.5" thickTop="1" thickBot="1" x14ac:dyDescent="0.3">
      <c r="B95" s="136"/>
      <c r="C95" s="137">
        <f>2019</f>
        <v>2019</v>
      </c>
      <c r="D95" s="138"/>
      <c r="E95" s="139">
        <v>2020</v>
      </c>
      <c r="F95" s="138"/>
      <c r="G95" s="139">
        <v>2021</v>
      </c>
      <c r="H95" s="138"/>
      <c r="I95" s="139">
        <v>2022</v>
      </c>
      <c r="J95" s="138"/>
      <c r="K95" s="139">
        <v>2023</v>
      </c>
      <c r="L95" s="138"/>
      <c r="M95" s="139">
        <v>2024</v>
      </c>
      <c r="N95" s="140"/>
      <c r="O95" s="141"/>
    </row>
    <row r="96" spans="1:16" ht="16.5" thickTop="1" thickBot="1" x14ac:dyDescent="0.3">
      <c r="B96" s="107"/>
      <c r="C96" s="142" t="s">
        <v>69</v>
      </c>
      <c r="D96" s="143" t="str">
        <f>CONCATENATE("var ",RIGHT(2019,2),"/",RIGHT(2018,2))</f>
        <v>var 19/18</v>
      </c>
      <c r="E96" s="144" t="s">
        <v>69</v>
      </c>
      <c r="F96" s="143" t="str">
        <f>CONCATENATE("var ",RIGHT(E95,2),"/",RIGHT(E95-1,2))</f>
        <v>var 20/19</v>
      </c>
      <c r="G96" s="144" t="s">
        <v>69</v>
      </c>
      <c r="H96" s="143" t="str">
        <f>CONCATENATE("var ",RIGHT(G95,2),"/",RIGHT(G95-1,2))</f>
        <v>var 21/20</v>
      </c>
      <c r="I96" s="144" t="s">
        <v>69</v>
      </c>
      <c r="J96" s="143" t="str">
        <f>CONCATENATE("var ",RIGHT(I95,2),"/",RIGHT(I95-1,2))</f>
        <v>var 22/21</v>
      </c>
      <c r="K96" s="144" t="s">
        <v>69</v>
      </c>
      <c r="L96" s="143" t="str">
        <f>CONCATENATE("var ",RIGHT(K95,2),"/",RIGHT(K95-1,2))</f>
        <v>var 23/22</v>
      </c>
      <c r="M96" s="144" t="s">
        <v>69</v>
      </c>
      <c r="N96" s="143" t="str">
        <f>CONCATENATE("var ",RIGHT(M95,2),"/",RIGHT(M95-1,2))</f>
        <v>var 24/23</v>
      </c>
      <c r="O96" s="143" t="str">
        <f>CONCATENATE("var ",RIGHT(M95,2),"/",RIGHT(2019,2))</f>
        <v>var 24/19</v>
      </c>
    </row>
    <row r="97" spans="2:15" x14ac:dyDescent="0.25">
      <c r="B97" s="145" t="s">
        <v>71</v>
      </c>
      <c r="C97" s="146">
        <v>5396</v>
      </c>
      <c r="D97" s="147">
        <v>-0.38479078782350928</v>
      </c>
      <c r="E97" s="146">
        <v>5052</v>
      </c>
      <c r="F97" s="147">
        <f t="shared" ref="F97:L109" si="12">IFERROR(E97/C97-1,"-")</f>
        <v>-6.3750926612305414E-2</v>
      </c>
      <c r="G97" s="146">
        <v>372</v>
      </c>
      <c r="H97" s="147">
        <f t="shared" si="12"/>
        <v>-0.92636579572446553</v>
      </c>
      <c r="I97" s="146">
        <v>3389</v>
      </c>
      <c r="J97" s="147">
        <f t="shared" si="12"/>
        <v>8.1102150537634401</v>
      </c>
      <c r="K97" s="146">
        <v>4088</v>
      </c>
      <c r="L97" s="147">
        <f t="shared" si="12"/>
        <v>0.20625553260548823</v>
      </c>
      <c r="M97" s="146">
        <v>4368</v>
      </c>
      <c r="N97" s="147">
        <f t="shared" ref="N97:N108" si="13">IFERROR(M97/K97-1,"-")</f>
        <v>6.8493150684931559E-2</v>
      </c>
      <c r="O97" s="147">
        <f>M97/C97-1</f>
        <v>-0.19051148999258705</v>
      </c>
    </row>
    <row r="98" spans="2:15" x14ac:dyDescent="0.25">
      <c r="B98" s="145" t="s">
        <v>73</v>
      </c>
      <c r="C98" s="146">
        <v>5705</v>
      </c>
      <c r="D98" s="147">
        <v>-0.34628165463504068</v>
      </c>
      <c r="E98" s="146">
        <v>5265</v>
      </c>
      <c r="F98" s="147">
        <f t="shared" si="12"/>
        <v>-7.7125328659070957E-2</v>
      </c>
      <c r="G98" s="146">
        <v>632</v>
      </c>
      <c r="H98" s="147">
        <f t="shared" si="12"/>
        <v>-0.87996201329534662</v>
      </c>
      <c r="I98" s="146">
        <v>3966</v>
      </c>
      <c r="J98" s="147">
        <f t="shared" si="12"/>
        <v>5.2753164556962027</v>
      </c>
      <c r="K98" s="146">
        <v>4110</v>
      </c>
      <c r="L98" s="147">
        <f t="shared" si="12"/>
        <v>3.6308623298033194E-2</v>
      </c>
      <c r="M98" s="146">
        <v>3773</v>
      </c>
      <c r="N98" s="147">
        <f t="shared" si="13"/>
        <v>-8.1995133819951382E-2</v>
      </c>
      <c r="O98" s="147">
        <f>IFERROR(M98/C98-1,"-")</f>
        <v>-0.3386503067484663</v>
      </c>
    </row>
    <row r="99" spans="2:15" x14ac:dyDescent="0.25">
      <c r="B99" s="145" t="s">
        <v>75</v>
      </c>
      <c r="C99" s="146">
        <v>6525</v>
      </c>
      <c r="D99" s="147">
        <v>-0.27684805497063059</v>
      </c>
      <c r="E99" s="146">
        <v>2695</v>
      </c>
      <c r="F99" s="147">
        <f t="shared" si="12"/>
        <v>-0.58697318007662835</v>
      </c>
      <c r="G99" s="146">
        <v>975</v>
      </c>
      <c r="H99" s="147">
        <f t="shared" si="12"/>
        <v>-0.63821892393320967</v>
      </c>
      <c r="I99" s="146">
        <v>4470</v>
      </c>
      <c r="J99" s="147">
        <f t="shared" si="12"/>
        <v>3.5846153846153843</v>
      </c>
      <c r="K99" s="146">
        <v>4303</v>
      </c>
      <c r="L99" s="147">
        <f t="shared" si="12"/>
        <v>-3.7360178970917257E-2</v>
      </c>
      <c r="M99" s="146">
        <v>5198</v>
      </c>
      <c r="N99" s="147">
        <f t="shared" si="13"/>
        <v>0.20799442249593314</v>
      </c>
      <c r="O99" s="147">
        <f t="shared" ref="O99:O108" si="14">IFERROR(M99/C99-1,"-")</f>
        <v>-0.20337164750957859</v>
      </c>
    </row>
    <row r="100" spans="2:15" x14ac:dyDescent="0.25">
      <c r="B100" s="145" t="s">
        <v>77</v>
      </c>
      <c r="C100" s="146">
        <v>5278</v>
      </c>
      <c r="D100" s="147">
        <v>-0.10314358538657609</v>
      </c>
      <c r="E100" s="146">
        <v>0</v>
      </c>
      <c r="F100" s="147">
        <f t="shared" si="12"/>
        <v>-1</v>
      </c>
      <c r="G100" s="146">
        <v>1312</v>
      </c>
      <c r="H100" s="147" t="str">
        <f t="shared" si="12"/>
        <v>-</v>
      </c>
      <c r="I100" s="146">
        <v>3971</v>
      </c>
      <c r="J100" s="147">
        <f t="shared" si="12"/>
        <v>2.0266768292682928</v>
      </c>
      <c r="K100" s="146">
        <v>4152</v>
      </c>
      <c r="L100" s="147">
        <f t="shared" si="12"/>
        <v>4.5580458322840522E-2</v>
      </c>
      <c r="M100" s="146">
        <v>3717</v>
      </c>
      <c r="N100" s="147">
        <f t="shared" si="13"/>
        <v>-0.10476878612716767</v>
      </c>
      <c r="O100" s="147">
        <f t="shared" si="14"/>
        <v>-0.29575596816976124</v>
      </c>
    </row>
    <row r="101" spans="2:15" x14ac:dyDescent="0.25">
      <c r="B101" s="145" t="s">
        <v>79</v>
      </c>
      <c r="C101" s="146">
        <v>3628</v>
      </c>
      <c r="D101" s="147">
        <v>-0.54740518962075846</v>
      </c>
      <c r="E101" s="146">
        <v>0</v>
      </c>
      <c r="F101" s="147">
        <f t="shared" si="12"/>
        <v>-1</v>
      </c>
      <c r="G101" s="146">
        <v>1540</v>
      </c>
      <c r="H101" s="147" t="str">
        <f t="shared" si="12"/>
        <v>-</v>
      </c>
      <c r="I101" s="146">
        <v>2578</v>
      </c>
      <c r="J101" s="147">
        <f t="shared" si="12"/>
        <v>0.67402597402597397</v>
      </c>
      <c r="K101" s="146">
        <v>3221</v>
      </c>
      <c r="L101" s="147">
        <f t="shared" si="12"/>
        <v>0.24941815360744757</v>
      </c>
      <c r="M101" s="146">
        <v>3813</v>
      </c>
      <c r="N101" s="147">
        <f t="shared" si="13"/>
        <v>0.1837938528407328</v>
      </c>
      <c r="O101" s="147">
        <f t="shared" si="14"/>
        <v>5.0992282249173071E-2</v>
      </c>
    </row>
    <row r="102" spans="2:15" x14ac:dyDescent="0.25">
      <c r="B102" s="145" t="s">
        <v>81</v>
      </c>
      <c r="C102" s="146">
        <v>6533</v>
      </c>
      <c r="D102" s="147">
        <v>-0.34780872516721573</v>
      </c>
      <c r="E102" s="146">
        <v>0</v>
      </c>
      <c r="F102" s="147">
        <f t="shared" si="12"/>
        <v>-1</v>
      </c>
      <c r="G102" s="146">
        <v>1432</v>
      </c>
      <c r="H102" s="147" t="str">
        <f t="shared" si="12"/>
        <v>-</v>
      </c>
      <c r="I102" s="146">
        <v>3005</v>
      </c>
      <c r="J102" s="147">
        <f t="shared" si="12"/>
        <v>1.0984636871508382</v>
      </c>
      <c r="K102" s="146">
        <v>3282</v>
      </c>
      <c r="L102" s="147">
        <f t="shared" si="12"/>
        <v>9.2179700499168016E-2</v>
      </c>
      <c r="M102" s="146">
        <v>3568</v>
      </c>
      <c r="N102" s="147">
        <f t="shared" si="13"/>
        <v>8.7141986593540555E-2</v>
      </c>
      <c r="O102" s="147">
        <f t="shared" si="14"/>
        <v>-0.45384968620847999</v>
      </c>
    </row>
    <row r="103" spans="2:15" x14ac:dyDescent="0.25">
      <c r="B103" s="145" t="s">
        <v>83</v>
      </c>
      <c r="C103" s="146">
        <v>8694</v>
      </c>
      <c r="D103" s="147">
        <v>-7.6972077715256382E-2</v>
      </c>
      <c r="E103" s="146">
        <v>0</v>
      </c>
      <c r="F103" s="147">
        <f t="shared" si="12"/>
        <v>-1</v>
      </c>
      <c r="G103" s="146">
        <v>1933</v>
      </c>
      <c r="H103" s="147" t="str">
        <f t="shared" si="12"/>
        <v>-</v>
      </c>
      <c r="I103" s="146">
        <v>4368</v>
      </c>
      <c r="J103" s="147">
        <f t="shared" si="12"/>
        <v>1.2596999482669426</v>
      </c>
      <c r="K103" s="146">
        <v>4031</v>
      </c>
      <c r="L103" s="147">
        <f t="shared" si="12"/>
        <v>-7.71520146520146E-2</v>
      </c>
      <c r="M103" s="146">
        <v>4365</v>
      </c>
      <c r="N103" s="147">
        <f t="shared" si="13"/>
        <v>8.2857851649714709E-2</v>
      </c>
      <c r="O103" s="147">
        <f t="shared" si="14"/>
        <v>-0.49792960662525876</v>
      </c>
    </row>
    <row r="104" spans="2:15" x14ac:dyDescent="0.25">
      <c r="B104" s="145" t="s">
        <v>85</v>
      </c>
      <c r="C104" s="146">
        <v>6448</v>
      </c>
      <c r="D104" s="147">
        <v>-0.4326939996480732</v>
      </c>
      <c r="E104" s="146">
        <v>1764</v>
      </c>
      <c r="F104" s="147">
        <f t="shared" si="12"/>
        <v>-0.72642679900744422</v>
      </c>
      <c r="G104" s="146">
        <v>2399</v>
      </c>
      <c r="H104" s="147">
        <f t="shared" si="12"/>
        <v>0.35997732426303863</v>
      </c>
      <c r="I104" s="146">
        <v>4192</v>
      </c>
      <c r="J104" s="147">
        <f t="shared" si="12"/>
        <v>0.7473947478115881</v>
      </c>
      <c r="K104" s="146">
        <v>5104</v>
      </c>
      <c r="L104" s="147">
        <f t="shared" si="12"/>
        <v>0.21755725190839703</v>
      </c>
      <c r="M104" s="146"/>
      <c r="N104" s="147"/>
      <c r="O104" s="147"/>
    </row>
    <row r="105" spans="2:15" x14ac:dyDescent="0.25">
      <c r="B105" s="145" t="s">
        <v>87</v>
      </c>
      <c r="C105" s="146">
        <v>5164</v>
      </c>
      <c r="D105" s="147">
        <v>-0.3030098528816304</v>
      </c>
      <c r="E105" s="146">
        <v>1176</v>
      </c>
      <c r="F105" s="147">
        <f t="shared" si="12"/>
        <v>-0.77226955848179712</v>
      </c>
      <c r="G105" s="146">
        <v>2176</v>
      </c>
      <c r="H105" s="147">
        <f t="shared" si="12"/>
        <v>0.85034013605442182</v>
      </c>
      <c r="I105" s="146">
        <v>3212</v>
      </c>
      <c r="J105" s="147">
        <f t="shared" si="12"/>
        <v>0.47610294117647056</v>
      </c>
      <c r="K105" s="146">
        <v>3971</v>
      </c>
      <c r="L105" s="147">
        <f t="shared" si="12"/>
        <v>0.23630136986301364</v>
      </c>
      <c r="M105" s="146"/>
      <c r="N105" s="147"/>
      <c r="O105" s="147"/>
    </row>
    <row r="106" spans="2:15" x14ac:dyDescent="0.25">
      <c r="B106" s="145" t="s">
        <v>89</v>
      </c>
      <c r="C106" s="146">
        <v>5491</v>
      </c>
      <c r="D106" s="147">
        <v>-0.20084412749235914</v>
      </c>
      <c r="E106" s="146">
        <v>828</v>
      </c>
      <c r="F106" s="147">
        <f t="shared" si="12"/>
        <v>-0.84920779457293749</v>
      </c>
      <c r="G106" s="146">
        <v>3516</v>
      </c>
      <c r="H106" s="147">
        <f t="shared" si="12"/>
        <v>3.2463768115942031</v>
      </c>
      <c r="I106" s="146">
        <v>3609</v>
      </c>
      <c r="J106" s="147">
        <f t="shared" si="12"/>
        <v>2.6450511945392385E-2</v>
      </c>
      <c r="K106" s="146">
        <v>4485</v>
      </c>
      <c r="L106" s="147">
        <f t="shared" si="12"/>
        <v>0.24272651704073156</v>
      </c>
      <c r="M106" s="146"/>
      <c r="N106" s="147"/>
      <c r="O106" s="147"/>
    </row>
    <row r="107" spans="2:15" x14ac:dyDescent="0.25">
      <c r="B107" s="145" t="s">
        <v>91</v>
      </c>
      <c r="C107" s="146">
        <v>5691</v>
      </c>
      <c r="D107" s="147">
        <v>-6.1200923787528838E-2</v>
      </c>
      <c r="E107" s="146">
        <v>526</v>
      </c>
      <c r="F107" s="147">
        <f t="shared" si="12"/>
        <v>-0.90757336144790024</v>
      </c>
      <c r="G107" s="146">
        <v>3380</v>
      </c>
      <c r="H107" s="147">
        <f t="shared" si="12"/>
        <v>5.4258555133079849</v>
      </c>
      <c r="I107" s="146">
        <v>4521</v>
      </c>
      <c r="J107" s="147">
        <f t="shared" si="12"/>
        <v>0.33757396449704147</v>
      </c>
      <c r="K107" s="146">
        <v>4188</v>
      </c>
      <c r="L107" s="147">
        <f t="shared" si="12"/>
        <v>-7.3656270736562668E-2</v>
      </c>
      <c r="M107" s="146"/>
      <c r="N107" s="147"/>
      <c r="O107" s="147"/>
    </row>
    <row r="108" spans="2:15" x14ac:dyDescent="0.25">
      <c r="B108" s="145" t="s">
        <v>93</v>
      </c>
      <c r="C108" s="146">
        <v>6074</v>
      </c>
      <c r="D108" s="147">
        <v>6.1288719562697658E-3</v>
      </c>
      <c r="E108" s="146">
        <v>845</v>
      </c>
      <c r="F108" s="147">
        <f t="shared" si="12"/>
        <v>-0.86088244978597306</v>
      </c>
      <c r="G108" s="146">
        <v>4089</v>
      </c>
      <c r="H108" s="147">
        <f t="shared" si="12"/>
        <v>3.8390532544378697</v>
      </c>
      <c r="I108" s="146">
        <v>4538</v>
      </c>
      <c r="J108" s="147">
        <f t="shared" si="12"/>
        <v>0.10980679872829535</v>
      </c>
      <c r="K108" s="146">
        <v>4613</v>
      </c>
      <c r="L108" s="147">
        <f t="shared" si="12"/>
        <v>1.6527104451300234E-2</v>
      </c>
      <c r="M108" s="146"/>
      <c r="N108" s="147"/>
      <c r="O108" s="147"/>
    </row>
    <row r="109" spans="2:15" ht="15.75" x14ac:dyDescent="0.25">
      <c r="B109" s="148" t="s">
        <v>30</v>
      </c>
      <c r="C109" s="149">
        <v>70627</v>
      </c>
      <c r="D109" s="150">
        <v>-0.27638494718400053</v>
      </c>
      <c r="E109" s="149">
        <v>19586</v>
      </c>
      <c r="F109" s="150">
        <f t="shared" si="12"/>
        <v>-0.72268395939230046</v>
      </c>
      <c r="G109" s="149">
        <v>23756</v>
      </c>
      <c r="H109" s="150">
        <f t="shared" si="12"/>
        <v>0.21290717859695696</v>
      </c>
      <c r="I109" s="149">
        <v>45819</v>
      </c>
      <c r="J109" s="150">
        <f t="shared" si="12"/>
        <v>0.92873379356794072</v>
      </c>
      <c r="K109" s="149">
        <v>49548</v>
      </c>
      <c r="L109" s="150">
        <f t="shared" si="12"/>
        <v>8.1385451450271651E-2</v>
      </c>
      <c r="M109" s="149">
        <v>28802</v>
      </c>
      <c r="N109" s="150">
        <v>5.9403391326737109E-2</v>
      </c>
      <c r="O109" s="150">
        <v>-0.3102804185923993</v>
      </c>
    </row>
    <row r="110" spans="2:15" ht="6" customHeight="1" x14ac:dyDescent="0.25"/>
    <row r="111" spans="2:15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</row>
    <row r="114" spans="11:11" x14ac:dyDescent="0.25">
      <c r="K114" s="151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552D3-E0CA-437A-A22E-B17FDD947840}">
  <sheetPr codeName="Hoja28"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255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132</v>
      </c>
      <c r="D6" s="134"/>
    </row>
    <row r="7" spans="1:5" ht="16.5" thickTop="1" thickBot="1" x14ac:dyDescent="0.3">
      <c r="B7" s="107"/>
      <c r="C7" s="142" t="s">
        <v>138</v>
      </c>
      <c r="D7" s="143" t="s">
        <v>139</v>
      </c>
    </row>
    <row r="8" spans="1:5" x14ac:dyDescent="0.25">
      <c r="A8" s="1" t="s">
        <v>70</v>
      </c>
      <c r="B8" s="145">
        <v>2023</v>
      </c>
      <c r="C8" s="146">
        <v>278594</v>
      </c>
      <c r="D8" s="147">
        <f t="shared" ref="D8:D9" si="0">C8/C9-1</f>
        <v>8.3530066078866927E-2</v>
      </c>
    </row>
    <row r="9" spans="1:5" x14ac:dyDescent="0.25">
      <c r="A9" s="1"/>
      <c r="B9" s="145">
        <v>2022</v>
      </c>
      <c r="C9" s="146">
        <v>257117</v>
      </c>
      <c r="D9" s="147">
        <f t="shared" si="0"/>
        <v>0.83202228777450027</v>
      </c>
    </row>
    <row r="10" spans="1:5" x14ac:dyDescent="0.25">
      <c r="A10" s="1"/>
      <c r="B10" s="145">
        <v>2021</v>
      </c>
      <c r="C10" s="146">
        <v>140346</v>
      </c>
      <c r="D10" s="147">
        <f>C10/C11-1</f>
        <v>0.45163992925186958</v>
      </c>
    </row>
    <row r="11" spans="1:5" x14ac:dyDescent="0.25">
      <c r="A11" s="1" t="s">
        <v>72</v>
      </c>
      <c r="B11" s="145">
        <v>2020</v>
      </c>
      <c r="C11" s="146">
        <v>96681</v>
      </c>
      <c r="D11" s="147">
        <f t="shared" ref="D11:D20" si="1">C11/C12-1</f>
        <v>-0.61362219451371569</v>
      </c>
    </row>
    <row r="12" spans="1:5" x14ac:dyDescent="0.25">
      <c r="A12" s="1" t="s">
        <v>74</v>
      </c>
      <c r="B12" s="145">
        <v>2019</v>
      </c>
      <c r="C12" s="146">
        <v>250224</v>
      </c>
      <c r="D12" s="147">
        <f t="shared" si="1"/>
        <v>-8.1504103836609998E-2</v>
      </c>
    </row>
    <row r="13" spans="1:5" x14ac:dyDescent="0.25">
      <c r="A13" s="1" t="s">
        <v>76</v>
      </c>
      <c r="B13" s="145">
        <v>2018</v>
      </c>
      <c r="C13" s="146">
        <v>272428</v>
      </c>
      <c r="D13" s="147">
        <f t="shared" si="1"/>
        <v>2.9455887965597727E-2</v>
      </c>
    </row>
    <row r="14" spans="1:5" x14ac:dyDescent="0.25">
      <c r="A14" s="1" t="s">
        <v>78</v>
      </c>
      <c r="B14" s="145">
        <v>2017</v>
      </c>
      <c r="C14" s="146">
        <v>264633</v>
      </c>
      <c r="D14" s="147">
        <f>C14/C15-1</f>
        <v>4.9452140083993346E-2</v>
      </c>
    </row>
    <row r="15" spans="1:5" x14ac:dyDescent="0.25">
      <c r="A15" s="1" t="s">
        <v>80</v>
      </c>
      <c r="B15" s="145">
        <v>2016</v>
      </c>
      <c r="C15" s="146">
        <v>252163</v>
      </c>
      <c r="D15" s="147">
        <f>C15/C16-1</f>
        <v>7.3198447421732649E-2</v>
      </c>
    </row>
    <row r="16" spans="1:5" x14ac:dyDescent="0.25">
      <c r="A16" s="1" t="s">
        <v>82</v>
      </c>
      <c r="B16" s="145">
        <v>2015</v>
      </c>
      <c r="C16" s="146">
        <v>234964</v>
      </c>
      <c r="D16" s="147">
        <f t="shared" si="1"/>
        <v>3.4199846826940883E-2</v>
      </c>
    </row>
    <row r="17" spans="1:5" x14ac:dyDescent="0.25">
      <c r="A17" s="1" t="s">
        <v>84</v>
      </c>
      <c r="B17" s="145">
        <v>2014</v>
      </c>
      <c r="C17" s="146">
        <v>227194</v>
      </c>
      <c r="D17" s="147">
        <f t="shared" si="1"/>
        <v>1.3806336456938961E-2</v>
      </c>
    </row>
    <row r="18" spans="1:5" x14ac:dyDescent="0.25">
      <c r="A18" s="1" t="s">
        <v>86</v>
      </c>
      <c r="B18" s="145">
        <v>2013</v>
      </c>
      <c r="C18" s="146">
        <v>224100</v>
      </c>
      <c r="D18" s="147">
        <f t="shared" si="1"/>
        <v>-3.5627143588706334E-2</v>
      </c>
    </row>
    <row r="19" spans="1:5" x14ac:dyDescent="0.25">
      <c r="A19" s="1" t="s">
        <v>88</v>
      </c>
      <c r="B19" s="145">
        <v>2012</v>
      </c>
      <c r="C19" s="146">
        <v>232379</v>
      </c>
      <c r="D19" s="147">
        <f>C19/C20-1</f>
        <v>-1.2686678138210894E-2</v>
      </c>
    </row>
    <row r="20" spans="1:5" x14ac:dyDescent="0.25">
      <c r="A20" s="1" t="s">
        <v>90</v>
      </c>
      <c r="B20" s="145">
        <v>2011</v>
      </c>
      <c r="C20" s="146">
        <v>235365</v>
      </c>
      <c r="D20" s="147">
        <f t="shared" si="1"/>
        <v>0.22836729155358859</v>
      </c>
    </row>
    <row r="21" spans="1:5" x14ac:dyDescent="0.25">
      <c r="A21" s="1" t="s">
        <v>92</v>
      </c>
      <c r="B21" s="145">
        <v>2010</v>
      </c>
      <c r="C21" s="146">
        <v>191608</v>
      </c>
      <c r="D21" s="147"/>
    </row>
    <row r="22" spans="1:5" ht="6" customHeight="1" x14ac:dyDescent="0.25"/>
    <row r="23" spans="1:5" x14ac:dyDescent="0.25">
      <c r="B23" s="129" t="s">
        <v>55</v>
      </c>
      <c r="C23" s="129"/>
      <c r="D23" s="129"/>
    </row>
    <row r="26" spans="1:5" ht="48.75" customHeight="1" thickBot="1" x14ac:dyDescent="0.3">
      <c r="B26" s="12" t="s">
        <v>256</v>
      </c>
      <c r="C26" s="12"/>
      <c r="D26" s="12"/>
      <c r="E26" s="1" t="s">
        <v>94</v>
      </c>
    </row>
    <row r="27" spans="1:5" ht="10.5" customHeight="1" thickBot="1" x14ac:dyDescent="0.3">
      <c r="B27" s="130"/>
      <c r="C27" s="131"/>
      <c r="D27" s="130"/>
      <c r="E27" s="1" t="s">
        <v>95</v>
      </c>
    </row>
    <row r="28" spans="1:5" ht="22.5" thickTop="1" thickBot="1" x14ac:dyDescent="0.3">
      <c r="B28" s="152" t="s">
        <v>96</v>
      </c>
      <c r="C28" s="133" t="s">
        <v>137</v>
      </c>
      <c r="D28" s="134"/>
    </row>
    <row r="29" spans="1:5" ht="16.5" thickTop="1" thickBot="1" x14ac:dyDescent="0.3">
      <c r="B29" s="107"/>
      <c r="C29" s="142" t="s">
        <v>138</v>
      </c>
      <c r="D29" s="143" t="s">
        <v>139</v>
      </c>
    </row>
    <row r="30" spans="1:5" x14ac:dyDescent="0.25">
      <c r="B30" s="145">
        <v>2023</v>
      </c>
      <c r="C30" s="146">
        <v>229046</v>
      </c>
      <c r="D30" s="147">
        <f t="shared" ref="D30:D31" si="2">C30/C31-1</f>
        <v>8.3995115902658846E-2</v>
      </c>
    </row>
    <row r="31" spans="1:5" x14ac:dyDescent="0.25">
      <c r="B31" s="145">
        <v>2022</v>
      </c>
      <c r="C31" s="146">
        <v>211298</v>
      </c>
      <c r="D31" s="147">
        <f t="shared" si="2"/>
        <v>0.81231666523715584</v>
      </c>
    </row>
    <row r="32" spans="1:5" x14ac:dyDescent="0.25">
      <c r="B32" s="145">
        <v>2021</v>
      </c>
      <c r="C32" s="146">
        <v>116590</v>
      </c>
      <c r="D32" s="147">
        <f>C32/C33-1</f>
        <v>0.51229003177897403</v>
      </c>
    </row>
    <row r="33" spans="2:5" x14ac:dyDescent="0.25">
      <c r="B33" s="145">
        <v>2020</v>
      </c>
      <c r="C33" s="146">
        <v>77095</v>
      </c>
      <c r="D33" s="147">
        <f t="shared" ref="D33:D42" si="3">C33/C34-1</f>
        <v>-0.57073336414305365</v>
      </c>
    </row>
    <row r="34" spans="2:5" x14ac:dyDescent="0.25">
      <c r="B34" s="145">
        <v>2019</v>
      </c>
      <c r="C34" s="146">
        <v>179597</v>
      </c>
      <c r="D34" s="147">
        <f t="shared" si="3"/>
        <v>2.7295867295867193E-2</v>
      </c>
    </row>
    <row r="35" spans="2:5" x14ac:dyDescent="0.25">
      <c r="B35" s="145">
        <v>2018</v>
      </c>
      <c r="C35" s="146">
        <v>174825</v>
      </c>
      <c r="D35" s="147">
        <f t="shared" si="3"/>
        <v>2.4933752315737578E-2</v>
      </c>
    </row>
    <row r="36" spans="2:5" x14ac:dyDescent="0.25">
      <c r="B36" s="145">
        <v>2017</v>
      </c>
      <c r="C36" s="146">
        <v>170572</v>
      </c>
      <c r="D36" s="147">
        <f>C36/C37-1</f>
        <v>8.4186629460589746E-3</v>
      </c>
    </row>
    <row r="37" spans="2:5" x14ac:dyDescent="0.25">
      <c r="B37" s="145">
        <v>2016</v>
      </c>
      <c r="C37" s="146">
        <v>169148</v>
      </c>
      <c r="D37" s="147">
        <f>C37/C38-1</f>
        <v>4.1078976112456367E-3</v>
      </c>
    </row>
    <row r="38" spans="2:5" x14ac:dyDescent="0.25">
      <c r="B38" s="145">
        <v>2015</v>
      </c>
      <c r="C38" s="146">
        <v>168456</v>
      </c>
      <c r="D38" s="147">
        <f t="shared" si="3"/>
        <v>9.6496170120949909E-3</v>
      </c>
    </row>
    <row r="39" spans="2:5" x14ac:dyDescent="0.25">
      <c r="B39" s="145">
        <v>2014</v>
      </c>
      <c r="C39" s="146">
        <v>166846</v>
      </c>
      <c r="D39" s="147">
        <f t="shared" si="3"/>
        <v>2.8611941678739816E-2</v>
      </c>
    </row>
    <row r="40" spans="2:5" x14ac:dyDescent="0.25">
      <c r="B40" s="145">
        <v>2013</v>
      </c>
      <c r="C40" s="146">
        <v>162205</v>
      </c>
      <c r="D40" s="147">
        <f t="shared" si="3"/>
        <v>1.1356552545658261E-3</v>
      </c>
    </row>
    <row r="41" spans="2:5" x14ac:dyDescent="0.25">
      <c r="B41" s="145">
        <v>2012</v>
      </c>
      <c r="C41" s="146">
        <v>162021</v>
      </c>
      <c r="D41" s="147">
        <f>C41/C42-1</f>
        <v>5.1292532897298182E-2</v>
      </c>
    </row>
    <row r="42" spans="2:5" x14ac:dyDescent="0.25">
      <c r="B42" s="145">
        <v>2011</v>
      </c>
      <c r="C42" s="146">
        <v>154116</v>
      </c>
      <c r="D42" s="147">
        <f t="shared" si="3"/>
        <v>0.176655621554765</v>
      </c>
    </row>
    <row r="43" spans="2:5" x14ac:dyDescent="0.25">
      <c r="B43" s="145">
        <v>2010</v>
      </c>
      <c r="C43" s="146">
        <v>130978</v>
      </c>
      <c r="D43" s="147"/>
    </row>
    <row r="44" spans="2:5" ht="6" customHeight="1" x14ac:dyDescent="0.25"/>
    <row r="45" spans="2:5" x14ac:dyDescent="0.25">
      <c r="B45" s="129" t="s">
        <v>55</v>
      </c>
      <c r="C45" s="129"/>
      <c r="D45" s="129"/>
    </row>
    <row r="48" spans="2:5" ht="48.75" customHeight="1" thickBot="1" x14ac:dyDescent="0.3">
      <c r="B48" s="12" t="s">
        <v>257</v>
      </c>
      <c r="C48" s="12"/>
      <c r="D48" s="12"/>
      <c r="E48" s="1" t="s">
        <v>98</v>
      </c>
    </row>
    <row r="49" spans="1:5" ht="10.5" customHeight="1" thickBot="1" x14ac:dyDescent="0.3">
      <c r="B49" s="130"/>
      <c r="C49" s="131"/>
      <c r="D49" s="130"/>
      <c r="E49" s="1" t="s">
        <v>99</v>
      </c>
    </row>
    <row r="50" spans="1:5" ht="22.5" thickTop="1" thickBot="1" x14ac:dyDescent="0.3">
      <c r="B50" s="136"/>
      <c r="C50" s="133" t="s">
        <v>140</v>
      </c>
      <c r="D50" s="134"/>
    </row>
    <row r="51" spans="1:5" ht="16.5" thickTop="1" thickBot="1" x14ac:dyDescent="0.3">
      <c r="B51" s="107"/>
      <c r="C51" s="142" t="s">
        <v>138</v>
      </c>
      <c r="D51" s="143" t="s">
        <v>139</v>
      </c>
    </row>
    <row r="52" spans="1:5" x14ac:dyDescent="0.25">
      <c r="A52" s="1">
        <v>1</v>
      </c>
      <c r="B52" s="145">
        <v>2023</v>
      </c>
      <c r="C52" s="146">
        <v>180038</v>
      </c>
      <c r="D52" s="147">
        <f t="shared" ref="D52:D53" si="4">C52/C53-1</f>
        <v>9.8375357659246099E-2</v>
      </c>
    </row>
    <row r="53" spans="1:5" x14ac:dyDescent="0.25">
      <c r="A53" s="1"/>
      <c r="B53" s="145">
        <v>2022</v>
      </c>
      <c r="C53" s="146">
        <v>163913</v>
      </c>
      <c r="D53" s="147">
        <f t="shared" si="4"/>
        <v>0.8764438542465629</v>
      </c>
    </row>
    <row r="54" spans="1:5" x14ac:dyDescent="0.25">
      <c r="A54" s="1"/>
      <c r="B54" s="145">
        <v>2021</v>
      </c>
      <c r="C54" s="146">
        <v>87353</v>
      </c>
      <c r="D54" s="147" t="e">
        <f>C54/C55-1</f>
        <v>#DIV/0!</v>
      </c>
    </row>
    <row r="55" spans="1:5" x14ac:dyDescent="0.25">
      <c r="A55" s="1">
        <v>2</v>
      </c>
      <c r="B55" s="145">
        <v>2020</v>
      </c>
      <c r="C55" s="146">
        <v>0</v>
      </c>
      <c r="D55" s="147">
        <f t="shared" ref="D55:D64" si="5">C55/C56-1</f>
        <v>-1</v>
      </c>
    </row>
    <row r="56" spans="1:5" x14ac:dyDescent="0.25">
      <c r="A56" s="1">
        <v>3</v>
      </c>
      <c r="B56" s="145">
        <v>2019</v>
      </c>
      <c r="C56" s="146">
        <v>149743</v>
      </c>
      <c r="D56" s="147" t="e">
        <f t="shared" si="5"/>
        <v>#DIV/0!</v>
      </c>
    </row>
    <row r="57" spans="1:5" x14ac:dyDescent="0.25">
      <c r="A57" s="1">
        <v>4</v>
      </c>
      <c r="B57" s="145">
        <v>2018</v>
      </c>
      <c r="C57" s="146">
        <v>0</v>
      </c>
      <c r="D57" s="147" t="e">
        <f t="shared" si="5"/>
        <v>#DIV/0!</v>
      </c>
    </row>
    <row r="58" spans="1:5" x14ac:dyDescent="0.25">
      <c r="A58" s="1">
        <v>5</v>
      </c>
      <c r="B58" s="145">
        <v>2017</v>
      </c>
      <c r="C58" s="146">
        <v>0</v>
      </c>
      <c r="D58" s="147" t="e">
        <f>C58/C59-1</f>
        <v>#DIV/0!</v>
      </c>
    </row>
    <row r="59" spans="1:5" x14ac:dyDescent="0.25">
      <c r="A59" s="1">
        <v>6</v>
      </c>
      <c r="B59" s="145">
        <v>2016</v>
      </c>
      <c r="C59" s="146">
        <v>0</v>
      </c>
      <c r="D59" s="147" t="e">
        <f>C59/C60-1</f>
        <v>#DIV/0!</v>
      </c>
    </row>
    <row r="60" spans="1:5" x14ac:dyDescent="0.25">
      <c r="A60" s="1">
        <v>7</v>
      </c>
      <c r="B60" s="145">
        <v>2015</v>
      </c>
      <c r="C60" s="146">
        <v>0</v>
      </c>
      <c r="D60" s="147" t="e">
        <f t="shared" si="5"/>
        <v>#DIV/0!</v>
      </c>
    </row>
    <row r="61" spans="1:5" x14ac:dyDescent="0.25">
      <c r="A61" s="1">
        <v>8</v>
      </c>
      <c r="B61" s="145">
        <v>2014</v>
      </c>
      <c r="C61" s="146">
        <v>0</v>
      </c>
      <c r="D61" s="147" t="e">
        <f t="shared" si="5"/>
        <v>#DIV/0!</v>
      </c>
    </row>
    <row r="62" spans="1:5" x14ac:dyDescent="0.25">
      <c r="A62" s="1">
        <v>9</v>
      </c>
      <c r="B62" s="145">
        <v>2013</v>
      </c>
      <c r="C62" s="146">
        <v>0</v>
      </c>
      <c r="D62" s="147" t="e">
        <f t="shared" si="5"/>
        <v>#DIV/0!</v>
      </c>
    </row>
    <row r="63" spans="1:5" x14ac:dyDescent="0.25">
      <c r="A63" s="1">
        <v>10</v>
      </c>
      <c r="B63" s="145">
        <v>2012</v>
      </c>
      <c r="C63" s="146">
        <v>0</v>
      </c>
      <c r="D63" s="147" t="e">
        <f>C63/C64-1</f>
        <v>#DIV/0!</v>
      </c>
    </row>
    <row r="64" spans="1:5" x14ac:dyDescent="0.25">
      <c r="A64" s="1">
        <v>11</v>
      </c>
      <c r="B64" s="145">
        <v>2011</v>
      </c>
      <c r="C64" s="146">
        <v>0</v>
      </c>
      <c r="D64" s="147" t="e">
        <f t="shared" si="5"/>
        <v>#DIV/0!</v>
      </c>
    </row>
    <row r="65" spans="1:5" x14ac:dyDescent="0.25">
      <c r="A65" s="1">
        <v>12</v>
      </c>
      <c r="B65" s="145">
        <v>2010</v>
      </c>
      <c r="C65" s="146">
        <v>0</v>
      </c>
      <c r="D65" s="147"/>
    </row>
    <row r="66" spans="1:5" ht="6" customHeight="1" x14ac:dyDescent="0.25"/>
    <row r="67" spans="1:5" x14ac:dyDescent="0.25">
      <c r="B67" s="129" t="s">
        <v>55</v>
      </c>
      <c r="C67" s="129"/>
      <c r="D67" s="129"/>
    </row>
    <row r="70" spans="1:5" ht="48.75" customHeight="1" thickBot="1" x14ac:dyDescent="0.3">
      <c r="B70" s="12" t="s">
        <v>141</v>
      </c>
      <c r="C70" s="12"/>
      <c r="D70" s="12"/>
      <c r="E70" s="1" t="s">
        <v>101</v>
      </c>
    </row>
    <row r="71" spans="1:5" ht="10.5" customHeight="1" thickBot="1" x14ac:dyDescent="0.3">
      <c r="B71" s="130"/>
      <c r="C71" s="131"/>
      <c r="D71" s="130"/>
      <c r="E71" s="1" t="s">
        <v>102</v>
      </c>
    </row>
    <row r="72" spans="1:5" ht="22.5" thickTop="1" thickBot="1" x14ac:dyDescent="0.3">
      <c r="B72" s="136"/>
      <c r="C72" s="133" t="s">
        <v>142</v>
      </c>
      <c r="D72" s="134"/>
    </row>
    <row r="73" spans="1:5" ht="16.5" thickTop="1" thickBot="1" x14ac:dyDescent="0.3">
      <c r="B73" s="107"/>
      <c r="C73" s="142" t="s">
        <v>138</v>
      </c>
      <c r="D73" s="143" t="s">
        <v>139</v>
      </c>
    </row>
    <row r="74" spans="1:5" x14ac:dyDescent="0.25">
      <c r="A74" s="1">
        <v>1</v>
      </c>
      <c r="B74" s="145">
        <v>2023</v>
      </c>
      <c r="C74" s="146">
        <v>49008</v>
      </c>
      <c r="D74" s="147">
        <f t="shared" ref="D74:D75" si="6">C74/C75-1</f>
        <v>3.4251345362456442E-2</v>
      </c>
    </row>
    <row r="75" spans="1:5" x14ac:dyDescent="0.25">
      <c r="A75" s="1"/>
      <c r="B75" s="145">
        <v>2022</v>
      </c>
      <c r="C75" s="146">
        <v>47385</v>
      </c>
      <c r="D75" s="147">
        <f t="shared" si="6"/>
        <v>0.62072032014228551</v>
      </c>
    </row>
    <row r="76" spans="1:5" x14ac:dyDescent="0.25">
      <c r="A76" s="1"/>
      <c r="B76" s="145">
        <v>2021</v>
      </c>
      <c r="C76" s="146">
        <v>29237</v>
      </c>
      <c r="D76" s="147" t="e">
        <f>C76/C77-1</f>
        <v>#DIV/0!</v>
      </c>
    </row>
    <row r="77" spans="1:5" x14ac:dyDescent="0.25">
      <c r="A77" s="1">
        <v>2</v>
      </c>
      <c r="B77" s="145">
        <v>2020</v>
      </c>
      <c r="C77" s="146">
        <v>0</v>
      </c>
      <c r="D77" s="147">
        <f t="shared" ref="D77:D79" si="7">C77/C78-1</f>
        <v>-1</v>
      </c>
    </row>
    <row r="78" spans="1:5" x14ac:dyDescent="0.25">
      <c r="A78" s="1">
        <v>3</v>
      </c>
      <c r="B78" s="145">
        <v>2019</v>
      </c>
      <c r="C78" s="146">
        <v>29854</v>
      </c>
      <c r="D78" s="147" t="e">
        <f t="shared" si="7"/>
        <v>#DIV/0!</v>
      </c>
    </row>
    <row r="79" spans="1:5" x14ac:dyDescent="0.25">
      <c r="A79" s="1">
        <v>4</v>
      </c>
      <c r="B79" s="145">
        <v>2018</v>
      </c>
      <c r="C79" s="146">
        <v>0</v>
      </c>
      <c r="D79" s="147" t="e">
        <f t="shared" si="7"/>
        <v>#DIV/0!</v>
      </c>
    </row>
    <row r="80" spans="1:5" x14ac:dyDescent="0.25">
      <c r="A80" s="1">
        <v>5</v>
      </c>
      <c r="B80" s="145">
        <v>2017</v>
      </c>
      <c r="C80" s="146">
        <v>0</v>
      </c>
      <c r="D80" s="147" t="e">
        <f>C80/C81-1</f>
        <v>#DIV/0!</v>
      </c>
    </row>
    <row r="81" spans="1:5" x14ac:dyDescent="0.25">
      <c r="A81" s="1">
        <v>6</v>
      </c>
      <c r="B81" s="145">
        <v>2016</v>
      </c>
      <c r="C81" s="146">
        <v>0</v>
      </c>
      <c r="D81" s="147" t="e">
        <f>C81/C82-1</f>
        <v>#DIV/0!</v>
      </c>
    </row>
    <row r="82" spans="1:5" x14ac:dyDescent="0.25">
      <c r="A82" s="1">
        <v>7</v>
      </c>
      <c r="B82" s="145">
        <v>2015</v>
      </c>
      <c r="C82" s="146">
        <v>0</v>
      </c>
      <c r="D82" s="147" t="e">
        <f t="shared" ref="D82:D84" si="8">C82/C83-1</f>
        <v>#DIV/0!</v>
      </c>
    </row>
    <row r="83" spans="1:5" x14ac:dyDescent="0.25">
      <c r="A83" s="1">
        <v>8</v>
      </c>
      <c r="B83" s="145">
        <v>2014</v>
      </c>
      <c r="C83" s="146">
        <v>0</v>
      </c>
      <c r="D83" s="147" t="e">
        <f t="shared" si="8"/>
        <v>#DIV/0!</v>
      </c>
    </row>
    <row r="84" spans="1:5" x14ac:dyDescent="0.25">
      <c r="A84" s="1">
        <v>9</v>
      </c>
      <c r="B84" s="145">
        <v>2013</v>
      </c>
      <c r="C84" s="146">
        <v>0</v>
      </c>
      <c r="D84" s="147" t="e">
        <f t="shared" si="8"/>
        <v>#DIV/0!</v>
      </c>
    </row>
    <row r="85" spans="1:5" x14ac:dyDescent="0.25">
      <c r="A85" s="1">
        <v>10</v>
      </c>
      <c r="B85" s="145">
        <v>2012</v>
      </c>
      <c r="C85" s="146">
        <v>0</v>
      </c>
      <c r="D85" s="147" t="e">
        <f>C85/C86-1</f>
        <v>#DIV/0!</v>
      </c>
    </row>
    <row r="86" spans="1:5" x14ac:dyDescent="0.25">
      <c r="A86" s="1">
        <v>11</v>
      </c>
      <c r="B86" s="145">
        <v>2011</v>
      </c>
      <c r="C86" s="146">
        <v>0</v>
      </c>
      <c r="D86" s="147" t="e">
        <f t="shared" ref="D86" si="9">C86/C87-1</f>
        <v>#DIV/0!</v>
      </c>
    </row>
    <row r="87" spans="1:5" x14ac:dyDescent="0.25">
      <c r="A87" s="1">
        <v>12</v>
      </c>
      <c r="B87" s="145">
        <v>2010</v>
      </c>
      <c r="C87" s="146">
        <v>0</v>
      </c>
      <c r="D87" s="147"/>
    </row>
    <row r="88" spans="1:5" ht="6" customHeight="1" x14ac:dyDescent="0.25"/>
    <row r="89" spans="1:5" x14ac:dyDescent="0.25">
      <c r="B89" s="129" t="s">
        <v>55</v>
      </c>
      <c r="C89" s="129"/>
      <c r="D89" s="129"/>
    </row>
    <row r="92" spans="1:5" ht="48.75" customHeight="1" thickBot="1" x14ac:dyDescent="0.3">
      <c r="B92" s="12" t="s">
        <v>258</v>
      </c>
      <c r="C92" s="12"/>
      <c r="D92" s="12"/>
      <c r="E92" s="1" t="s">
        <v>114</v>
      </c>
    </row>
    <row r="93" spans="1:5" ht="10.5" customHeight="1" thickBot="1" x14ac:dyDescent="0.3">
      <c r="B93" s="130"/>
      <c r="C93" s="131"/>
      <c r="D93" s="130"/>
      <c r="E93" s="1" t="s">
        <v>115</v>
      </c>
    </row>
    <row r="94" spans="1:5" ht="22.5" thickTop="1" thickBot="1" x14ac:dyDescent="0.3">
      <c r="B94" s="152" t="s">
        <v>96</v>
      </c>
      <c r="C94" s="133" t="s">
        <v>32</v>
      </c>
      <c r="D94" s="134"/>
    </row>
    <row r="95" spans="1:5" ht="16.5" thickTop="1" thickBot="1" x14ac:dyDescent="0.3">
      <c r="B95" s="107"/>
      <c r="C95" s="142" t="s">
        <v>138</v>
      </c>
      <c r="D95" s="143" t="s">
        <v>139</v>
      </c>
    </row>
    <row r="96" spans="1:5" x14ac:dyDescent="0.25">
      <c r="B96" s="145">
        <v>2023</v>
      </c>
      <c r="C96" s="146">
        <v>49548</v>
      </c>
      <c r="D96" s="147">
        <f t="shared" ref="D96:D108" si="10">C96/C97-1</f>
        <v>8.1385451450271651E-2</v>
      </c>
    </row>
    <row r="97" spans="2:4" x14ac:dyDescent="0.25">
      <c r="B97" s="145">
        <v>2022</v>
      </c>
      <c r="C97" s="146">
        <v>45819</v>
      </c>
      <c r="D97" s="147">
        <f t="shared" si="10"/>
        <v>0.92873379356794072</v>
      </c>
    </row>
    <row r="98" spans="2:4" x14ac:dyDescent="0.25">
      <c r="B98" s="145">
        <v>2021</v>
      </c>
      <c r="C98" s="146">
        <v>23756</v>
      </c>
      <c r="D98" s="147">
        <f t="shared" si="10"/>
        <v>0.21290717859695696</v>
      </c>
    </row>
    <row r="99" spans="2:4" x14ac:dyDescent="0.25">
      <c r="B99" s="145">
        <v>2020</v>
      </c>
      <c r="C99" s="146">
        <v>19586</v>
      </c>
      <c r="D99" s="147">
        <f t="shared" si="10"/>
        <v>-0.72268395939230046</v>
      </c>
    </row>
    <row r="100" spans="2:4" x14ac:dyDescent="0.25">
      <c r="B100" s="145">
        <v>2019</v>
      </c>
      <c r="C100" s="146">
        <v>70627</v>
      </c>
      <c r="D100" s="147">
        <f t="shared" si="10"/>
        <v>-0.27638494718400053</v>
      </c>
    </row>
    <row r="101" spans="2:4" x14ac:dyDescent="0.25">
      <c r="B101" s="145">
        <v>2018</v>
      </c>
      <c r="C101" s="146">
        <v>97603</v>
      </c>
      <c r="D101" s="147">
        <f t="shared" si="10"/>
        <v>3.7656414454449783E-2</v>
      </c>
    </row>
    <row r="102" spans="2:4" x14ac:dyDescent="0.25">
      <c r="B102" s="145">
        <v>2017</v>
      </c>
      <c r="C102" s="146">
        <v>94061</v>
      </c>
      <c r="D102" s="147">
        <f t="shared" si="10"/>
        <v>0.13306029030898037</v>
      </c>
    </row>
    <row r="103" spans="2:4" x14ac:dyDescent="0.25">
      <c r="B103" s="145">
        <v>2016</v>
      </c>
      <c r="C103" s="146">
        <v>83015</v>
      </c>
      <c r="D103" s="147">
        <f t="shared" si="10"/>
        <v>0.24819570577975592</v>
      </c>
    </row>
    <row r="104" spans="2:4" x14ac:dyDescent="0.25">
      <c r="B104" s="145">
        <v>2015</v>
      </c>
      <c r="C104" s="146">
        <v>66508</v>
      </c>
      <c r="D104" s="147">
        <f t="shared" si="10"/>
        <v>0.10207463379068082</v>
      </c>
    </row>
    <row r="105" spans="2:4" x14ac:dyDescent="0.25">
      <c r="B105" s="145">
        <v>2014</v>
      </c>
      <c r="C105" s="146">
        <v>60348</v>
      </c>
      <c r="D105" s="147">
        <f t="shared" si="10"/>
        <v>-2.4993941352290161E-2</v>
      </c>
    </row>
    <row r="106" spans="2:4" x14ac:dyDescent="0.25">
      <c r="B106" s="145">
        <v>2013</v>
      </c>
      <c r="C106" s="146">
        <v>61895</v>
      </c>
      <c r="D106" s="147">
        <f t="shared" si="10"/>
        <v>-0.12028482901731141</v>
      </c>
    </row>
    <row r="107" spans="2:4" x14ac:dyDescent="0.25">
      <c r="B107" s="145">
        <v>2012</v>
      </c>
      <c r="C107" s="146">
        <v>70358</v>
      </c>
      <c r="D107" s="147">
        <f t="shared" si="10"/>
        <v>-0.13404472670432865</v>
      </c>
    </row>
    <row r="108" spans="2:4" x14ac:dyDescent="0.25">
      <c r="B108" s="145">
        <v>2011</v>
      </c>
      <c r="C108" s="146">
        <v>81249</v>
      </c>
      <c r="D108" s="147">
        <f t="shared" si="10"/>
        <v>0.3400791687283522</v>
      </c>
    </row>
    <row r="109" spans="2:4" x14ac:dyDescent="0.25">
      <c r="B109" s="145">
        <v>2010</v>
      </c>
      <c r="C109" s="146">
        <v>60630</v>
      </c>
      <c r="D109" s="147"/>
    </row>
    <row r="110" spans="2:4" ht="6" customHeight="1" x14ac:dyDescent="0.25"/>
    <row r="111" spans="2:4" x14ac:dyDescent="0.25">
      <c r="B111" s="129" t="s">
        <v>55</v>
      </c>
      <c r="C111" s="129"/>
      <c r="D111" s="129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5823F-DBCA-4603-8841-7F1CFC8E543C}">
  <sheetPr codeName="Hoja29"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58"/>
      <c r="C2" s="158"/>
      <c r="D2" s="158"/>
      <c r="E2" s="158"/>
      <c r="F2" s="158"/>
    </row>
    <row r="3" spans="1:24" ht="40.5" customHeight="1" thickBot="1" x14ac:dyDescent="0.3">
      <c r="B3" s="81" t="s">
        <v>143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4" ht="8.25" customHeight="1" thickBot="1" x14ac:dyDescent="0.3">
      <c r="B4" s="105"/>
      <c r="C4" s="105"/>
      <c r="D4" s="105"/>
      <c r="E4" s="105"/>
      <c r="F4" s="105"/>
      <c r="G4" s="105"/>
      <c r="H4" s="105"/>
      <c r="I4" s="105"/>
      <c r="J4" s="106"/>
      <c r="K4" s="105"/>
      <c r="L4" s="106"/>
      <c r="M4" s="105"/>
      <c r="N4" s="105"/>
      <c r="O4" s="105"/>
      <c r="P4" s="105"/>
      <c r="Q4" s="105"/>
      <c r="R4" s="105"/>
      <c r="S4" s="105"/>
      <c r="T4" s="106"/>
      <c r="U4" s="106"/>
      <c r="V4" s="106"/>
      <c r="W4" s="106"/>
      <c r="X4" s="106"/>
    </row>
    <row r="5" spans="1:24" ht="60.75" thickBot="1" x14ac:dyDescent="0.3">
      <c r="B5" s="107"/>
      <c r="C5" s="159" t="s">
        <v>229</v>
      </c>
      <c r="D5" s="159" t="s">
        <v>259</v>
      </c>
      <c r="E5" s="159" t="s">
        <v>230</v>
      </c>
      <c r="F5" s="159" t="s">
        <v>231</v>
      </c>
      <c r="G5" s="159" t="s">
        <v>232</v>
      </c>
      <c r="H5" s="159" t="s">
        <v>233</v>
      </c>
      <c r="I5" s="160" t="str">
        <f>CONCATENATE("var. ",RIGHT(H5,2),"/",RIGHT(G5,2))</f>
        <v>var. 24/23</v>
      </c>
      <c r="J5" s="160" t="str">
        <f>CONCATENATE("dif. ",RIGHT(H5,2),"/",RIGHT(G5,2))</f>
        <v>dif. 24/23</v>
      </c>
      <c r="K5" s="160" t="str">
        <f>CONCATENATE("var. ",RIGHT(H5,2),"/",RIGHT(C5,2))</f>
        <v>var. 24/19</v>
      </c>
      <c r="L5" s="160" t="str">
        <f>CONCATENATE("dif. ",RIGHT(H5,2),"/",RIGHT(C5,2))</f>
        <v>dif. 24/19</v>
      </c>
      <c r="M5" s="15" t="str">
        <f>CONCATENATE("cuota ",H5)</f>
        <v>cuota acumulado a julio 2024</v>
      </c>
      <c r="N5" s="15" t="str">
        <f>CONCATENATE("cuota/ total municipio ",RIGHT(H5,2))</f>
        <v>cuota/ total municipio 24</v>
      </c>
      <c r="O5" s="14" t="s">
        <v>224</v>
      </c>
      <c r="P5" s="14" t="s">
        <v>234</v>
      </c>
      <c r="Q5" s="14" t="s">
        <v>225</v>
      </c>
      <c r="R5" s="14" t="s">
        <v>226</v>
      </c>
      <c r="S5" s="14" t="s">
        <v>227</v>
      </c>
      <c r="T5" s="14" t="s">
        <v>228</v>
      </c>
      <c r="U5" s="160" t="str">
        <f>CONCATENATE("var. ",RIGHT(T5,2),"/",RIGHT(S5,2))</f>
        <v>var. 24/23</v>
      </c>
      <c r="V5" s="160" t="str">
        <f>CONCATENATE("dif. ",RIGHT(T5,2),"/",RIGHT(S5,2))</f>
        <v>dif. 24/23</v>
      </c>
      <c r="W5" s="15" t="str">
        <f>CONCATENATE("cuota ",T5)</f>
        <v>cuota julio 2024</v>
      </c>
      <c r="X5" s="161" t="str">
        <f>CONCATENATE("cuota/ total municipio ",RIGHT(T5,2))</f>
        <v>cuota/ total municipio 24</v>
      </c>
    </row>
    <row r="6" spans="1:24" ht="15.75" x14ac:dyDescent="0.25">
      <c r="B6" s="162" t="s">
        <v>43</v>
      </c>
      <c r="C6" s="163">
        <v>2791817</v>
      </c>
      <c r="D6" s="163">
        <v>1049130</v>
      </c>
      <c r="E6" s="163">
        <v>745750</v>
      </c>
      <c r="F6" s="163">
        <v>2658818</v>
      </c>
      <c r="G6" s="163">
        <v>2977282</v>
      </c>
      <c r="H6" s="163">
        <v>3166417</v>
      </c>
      <c r="I6" s="164">
        <f>IFERROR(H6/G6-1,"-")</f>
        <v>6.3526061689823221E-2</v>
      </c>
      <c r="J6" s="163">
        <f>IFERROR(H6-G6,"-")</f>
        <v>189135</v>
      </c>
      <c r="K6" s="164">
        <f>IFERROR(H6/C6-1,"-")</f>
        <v>0.13417784904956154</v>
      </c>
      <c r="L6" s="163">
        <f>IFERROR(H6-C6,"-")</f>
        <v>374600</v>
      </c>
      <c r="M6" s="164">
        <f>IFERROR(H6/$H$6,"-")</f>
        <v>1</v>
      </c>
      <c r="N6" s="165">
        <f>H6/H6</f>
        <v>1</v>
      </c>
      <c r="O6" s="163">
        <v>426749</v>
      </c>
      <c r="P6" s="163">
        <v>96087</v>
      </c>
      <c r="Q6" s="163">
        <v>224964</v>
      </c>
      <c r="R6" s="163">
        <v>455417</v>
      </c>
      <c r="S6" s="163">
        <v>453884</v>
      </c>
      <c r="T6" s="163">
        <v>480798</v>
      </c>
      <c r="U6" s="164">
        <f>IFERROR(T6/S6-1,"-")</f>
        <v>5.9297089124093372E-2</v>
      </c>
      <c r="V6" s="163">
        <f t="shared" ref="V6:V57" si="0">T6-S6</f>
        <v>26914</v>
      </c>
      <c r="W6" s="164">
        <f>IFERROR(R6/$R$6,"-")</f>
        <v>1</v>
      </c>
      <c r="X6" s="165">
        <f>IFERROR(T6/T6,"-")</f>
        <v>1</v>
      </c>
    </row>
    <row r="7" spans="1:24" ht="15.75" x14ac:dyDescent="0.25">
      <c r="B7" s="166" t="s">
        <v>60</v>
      </c>
      <c r="C7" s="167">
        <v>2040621</v>
      </c>
      <c r="D7" s="167">
        <v>794875</v>
      </c>
      <c r="E7" s="167">
        <v>578416</v>
      </c>
      <c r="F7" s="167">
        <v>2111099</v>
      </c>
      <c r="G7" s="167">
        <v>2351203</v>
      </c>
      <c r="H7" s="167">
        <v>2473077</v>
      </c>
      <c r="I7" s="168">
        <f t="shared" ref="I7:I57" si="1">IFERROR(H7/G7-1,"-")</f>
        <v>5.1834741619502855E-2</v>
      </c>
      <c r="J7" s="167">
        <f t="shared" ref="J7:J57" si="2">IFERROR(H7-G7,"-")</f>
        <v>121874</v>
      </c>
      <c r="K7" s="168">
        <f t="shared" ref="K7:K57" si="3">IFERROR(H7/C7-1,"-")</f>
        <v>0.21192372321954944</v>
      </c>
      <c r="L7" s="167">
        <f t="shared" ref="L7:L57" si="4">IFERROR(H7-C7,"-")</f>
        <v>432456</v>
      </c>
      <c r="M7" s="168">
        <f t="shared" ref="M7:M57" si="5">IFERROR(H7/$H$6,"-")</f>
        <v>0.78103326251722371</v>
      </c>
      <c r="N7" s="168">
        <f>H7/H6</f>
        <v>0.78103326251722371</v>
      </c>
      <c r="O7" s="167">
        <v>309509</v>
      </c>
      <c r="P7" s="167">
        <v>70284</v>
      </c>
      <c r="Q7" s="167">
        <v>177784</v>
      </c>
      <c r="R7" s="167">
        <v>355886</v>
      </c>
      <c r="S7" s="167">
        <v>358994</v>
      </c>
      <c r="T7" s="167">
        <v>372261</v>
      </c>
      <c r="U7" s="168">
        <f t="shared" ref="U7:U57" si="6">IFERROR(T7/S7-1,"-")</f>
        <v>3.6956049404725411E-2</v>
      </c>
      <c r="V7" s="167">
        <f t="shared" si="0"/>
        <v>13267</v>
      </c>
      <c r="W7" s="168">
        <f t="shared" ref="W7:W57" si="7">IFERROR(R7/$R$6,"-")</f>
        <v>0.78145084614759663</v>
      </c>
      <c r="X7" s="168">
        <f>IFERROR(T7/T6,"-")</f>
        <v>0.77425654848813852</v>
      </c>
    </row>
    <row r="8" spans="1:24" x14ac:dyDescent="0.25">
      <c r="B8" s="121" t="s">
        <v>140</v>
      </c>
      <c r="C8" s="70">
        <v>1606568</v>
      </c>
      <c r="D8" s="70">
        <v>632997</v>
      </c>
      <c r="E8" s="70">
        <v>470647</v>
      </c>
      <c r="F8" s="70">
        <v>1737868</v>
      </c>
      <c r="G8" s="70">
        <v>1918328</v>
      </c>
      <c r="H8" s="70">
        <v>2032671</v>
      </c>
      <c r="I8" s="122">
        <f t="shared" si="1"/>
        <v>5.9605552335158629E-2</v>
      </c>
      <c r="J8" s="70">
        <f t="shared" si="2"/>
        <v>114343</v>
      </c>
      <c r="K8" s="122">
        <f t="shared" si="3"/>
        <v>0.26522562381424253</v>
      </c>
      <c r="L8" s="70">
        <f t="shared" si="4"/>
        <v>426103</v>
      </c>
      <c r="M8" s="122">
        <f t="shared" si="5"/>
        <v>0.6419467176938477</v>
      </c>
      <c r="N8" s="122">
        <f>H8/H6</f>
        <v>0.6419467176938477</v>
      </c>
      <c r="O8" s="70">
        <v>249837</v>
      </c>
      <c r="P8" s="70">
        <v>57097</v>
      </c>
      <c r="Q8" s="70">
        <v>152798</v>
      </c>
      <c r="R8" s="70">
        <v>297248</v>
      </c>
      <c r="S8" s="70">
        <v>300698</v>
      </c>
      <c r="T8" s="70">
        <v>305073</v>
      </c>
      <c r="U8" s="122">
        <f t="shared" si="6"/>
        <v>1.4549481539617881E-2</v>
      </c>
      <c r="V8" s="70">
        <f t="shared" si="0"/>
        <v>4375</v>
      </c>
      <c r="W8" s="122">
        <f t="shared" si="7"/>
        <v>0.65269412428609386</v>
      </c>
      <c r="X8" s="122">
        <f>IFERROR(T8/T6,"-")</f>
        <v>0.63451387068997789</v>
      </c>
    </row>
    <row r="9" spans="1:24" x14ac:dyDescent="0.25">
      <c r="B9" s="121" t="s">
        <v>142</v>
      </c>
      <c r="C9" s="70">
        <v>434053</v>
      </c>
      <c r="D9" s="70">
        <v>161878</v>
      </c>
      <c r="E9" s="70">
        <v>107769</v>
      </c>
      <c r="F9" s="70">
        <v>373231</v>
      </c>
      <c r="G9" s="70">
        <v>432875</v>
      </c>
      <c r="H9" s="70">
        <v>440406</v>
      </c>
      <c r="I9" s="122">
        <f t="shared" si="1"/>
        <v>1.7397632110886407E-2</v>
      </c>
      <c r="J9" s="70">
        <f t="shared" si="2"/>
        <v>7531</v>
      </c>
      <c r="K9" s="122">
        <f t="shared" si="3"/>
        <v>1.4636461445952431E-2</v>
      </c>
      <c r="L9" s="70">
        <f t="shared" si="4"/>
        <v>6353</v>
      </c>
      <c r="M9" s="122">
        <f t="shared" si="5"/>
        <v>0.13908654482337607</v>
      </c>
      <c r="N9" s="122">
        <f>H9/H6</f>
        <v>0.13908654482337607</v>
      </c>
      <c r="O9" s="70">
        <v>59672</v>
      </c>
      <c r="P9" s="70">
        <v>13187</v>
      </c>
      <c r="Q9" s="70">
        <v>24986</v>
      </c>
      <c r="R9" s="70">
        <v>58638</v>
      </c>
      <c r="S9" s="70">
        <v>58296</v>
      </c>
      <c r="T9" s="70">
        <v>67188</v>
      </c>
      <c r="U9" s="122">
        <f t="shared" si="6"/>
        <v>0.15253190613421164</v>
      </c>
      <c r="V9" s="70">
        <f t="shared" si="0"/>
        <v>8892</v>
      </c>
      <c r="W9" s="122">
        <f t="shared" si="7"/>
        <v>0.12875672186150275</v>
      </c>
      <c r="X9" s="122">
        <f>IFERROR(T9/T6,"-")</f>
        <v>0.13974267779816055</v>
      </c>
    </row>
    <row r="10" spans="1:24" ht="16.5" thickBot="1" x14ac:dyDescent="0.3">
      <c r="B10" s="169" t="s">
        <v>63</v>
      </c>
      <c r="C10" s="170">
        <v>751196</v>
      </c>
      <c r="D10" s="170">
        <v>248528</v>
      </c>
      <c r="E10" s="170">
        <v>167334</v>
      </c>
      <c r="F10" s="170">
        <v>547719</v>
      </c>
      <c r="G10" s="170">
        <v>626079</v>
      </c>
      <c r="H10" s="170">
        <v>693340</v>
      </c>
      <c r="I10" s="171">
        <f t="shared" si="1"/>
        <v>0.10743212917219713</v>
      </c>
      <c r="J10" s="170">
        <f t="shared" si="2"/>
        <v>67261</v>
      </c>
      <c r="K10" s="171">
        <f t="shared" si="3"/>
        <v>-7.7018514475582944E-2</v>
      </c>
      <c r="L10" s="170">
        <f t="shared" si="4"/>
        <v>-57856</v>
      </c>
      <c r="M10" s="171">
        <f t="shared" si="5"/>
        <v>0.21896673748277629</v>
      </c>
      <c r="N10" s="171">
        <f>H10/H6</f>
        <v>0.21896673748277629</v>
      </c>
      <c r="O10" s="170">
        <v>117240</v>
      </c>
      <c r="P10" s="170">
        <v>25803</v>
      </c>
      <c r="Q10" s="170">
        <v>47180</v>
      </c>
      <c r="R10" s="170">
        <v>99531</v>
      </c>
      <c r="S10" s="170">
        <v>94890</v>
      </c>
      <c r="T10" s="170">
        <v>108537</v>
      </c>
      <c r="U10" s="171">
        <f t="shared" si="6"/>
        <v>0.14381915902624098</v>
      </c>
      <c r="V10" s="170">
        <f t="shared" si="0"/>
        <v>13647</v>
      </c>
      <c r="W10" s="171">
        <f t="shared" si="7"/>
        <v>0.21854915385240339</v>
      </c>
      <c r="X10" s="171">
        <f>IFERROR(T10/T6,"-")</f>
        <v>0.22574345151186154</v>
      </c>
    </row>
    <row r="11" spans="1:24" ht="15.75" x14ac:dyDescent="0.25">
      <c r="A11" s="172">
        <f>G11/$G$11</f>
        <v>1</v>
      </c>
      <c r="B11" s="162" t="s">
        <v>44</v>
      </c>
      <c r="C11" s="163">
        <v>1025250</v>
      </c>
      <c r="D11" s="163">
        <v>344170</v>
      </c>
      <c r="E11" s="163">
        <v>281997</v>
      </c>
      <c r="F11" s="163">
        <v>993053</v>
      </c>
      <c r="G11" s="163">
        <v>1080016</v>
      </c>
      <c r="H11" s="163">
        <v>1125712</v>
      </c>
      <c r="I11" s="164">
        <f t="shared" si="1"/>
        <v>4.2310484289121542E-2</v>
      </c>
      <c r="J11" s="163">
        <f t="shared" si="2"/>
        <v>45696</v>
      </c>
      <c r="K11" s="164">
        <f t="shared" si="3"/>
        <v>9.7987807851743547E-2</v>
      </c>
      <c r="L11" s="163">
        <f t="shared" si="4"/>
        <v>100462</v>
      </c>
      <c r="M11" s="164">
        <f t="shared" si="5"/>
        <v>0.355516029632231</v>
      </c>
      <c r="N11" s="165">
        <f>H11/H11</f>
        <v>1</v>
      </c>
      <c r="O11" s="163">
        <v>155735</v>
      </c>
      <c r="P11" s="163">
        <v>0</v>
      </c>
      <c r="Q11" s="163">
        <v>94144</v>
      </c>
      <c r="R11" s="163">
        <v>164843</v>
      </c>
      <c r="S11" s="163">
        <v>163971</v>
      </c>
      <c r="T11" s="163">
        <v>166795</v>
      </c>
      <c r="U11" s="164">
        <f t="shared" si="6"/>
        <v>1.7222557647388781E-2</v>
      </c>
      <c r="V11" s="163">
        <f t="shared" si="0"/>
        <v>2824</v>
      </c>
      <c r="W11" s="164">
        <f t="shared" si="7"/>
        <v>0.36196057679006272</v>
      </c>
      <c r="X11" s="165">
        <f>IFERROR(T11/T11,"-")</f>
        <v>1</v>
      </c>
    </row>
    <row r="12" spans="1:24" ht="15.75" x14ac:dyDescent="0.25">
      <c r="A12" s="172">
        <f>G12/$G$11</f>
        <v>0.81924804817706409</v>
      </c>
      <c r="B12" s="166" t="s">
        <v>60</v>
      </c>
      <c r="C12" s="167">
        <v>787818</v>
      </c>
      <c r="D12" s="167">
        <v>279824</v>
      </c>
      <c r="E12" s="167">
        <v>232111</v>
      </c>
      <c r="F12" s="167">
        <v>852329</v>
      </c>
      <c r="G12" s="167">
        <v>884801</v>
      </c>
      <c r="H12" s="167">
        <v>915684</v>
      </c>
      <c r="I12" s="168">
        <f t="shared" si="1"/>
        <v>3.4903893643881467E-2</v>
      </c>
      <c r="J12" s="167">
        <f t="shared" si="2"/>
        <v>30883</v>
      </c>
      <c r="K12" s="168">
        <f t="shared" si="3"/>
        <v>0.16230398391506662</v>
      </c>
      <c r="L12" s="167">
        <f t="shared" si="4"/>
        <v>127866</v>
      </c>
      <c r="M12" s="168">
        <f t="shared" si="5"/>
        <v>0.28918616846738759</v>
      </c>
      <c r="N12" s="168">
        <f>H12/H11</f>
        <v>0.81342652472390808</v>
      </c>
      <c r="O12" s="167">
        <v>118640</v>
      </c>
      <c r="P12" s="167">
        <v>0</v>
      </c>
      <c r="Q12" s="167">
        <v>80931</v>
      </c>
      <c r="R12" s="167">
        <v>138653</v>
      </c>
      <c r="S12" s="167">
        <v>133653</v>
      </c>
      <c r="T12" s="167">
        <v>133668</v>
      </c>
      <c r="U12" s="168">
        <f t="shared" si="6"/>
        <v>1.1223092635415099E-4</v>
      </c>
      <c r="V12" s="167">
        <f t="shared" si="0"/>
        <v>15</v>
      </c>
      <c r="W12" s="168">
        <f t="shared" si="7"/>
        <v>0.3044528421205181</v>
      </c>
      <c r="X12" s="168">
        <f>IFERROR(T12/T11,"-")</f>
        <v>0.80139092898468178</v>
      </c>
    </row>
    <row r="13" spans="1:24" x14ac:dyDescent="0.25">
      <c r="A13" s="172">
        <f>G13/$G$11</f>
        <v>0.72989937186115761</v>
      </c>
      <c r="B13" s="121" t="s">
        <v>140</v>
      </c>
      <c r="C13" s="70">
        <v>657660</v>
      </c>
      <c r="D13" s="70">
        <v>243977</v>
      </c>
      <c r="E13" s="70">
        <v>222118</v>
      </c>
      <c r="F13" s="70">
        <v>761663</v>
      </c>
      <c r="G13" s="70">
        <v>788303</v>
      </c>
      <c r="H13" s="70">
        <v>825381</v>
      </c>
      <c r="I13" s="122">
        <f t="shared" si="1"/>
        <v>4.7035213617099059E-2</v>
      </c>
      <c r="J13" s="70">
        <f t="shared" si="2"/>
        <v>37078</v>
      </c>
      <c r="K13" s="122">
        <f t="shared" si="3"/>
        <v>0.25502691360277341</v>
      </c>
      <c r="L13" s="70">
        <f t="shared" si="4"/>
        <v>167721</v>
      </c>
      <c r="M13" s="122">
        <f t="shared" si="5"/>
        <v>0.26066718312843823</v>
      </c>
      <c r="N13" s="122">
        <f>H13/H11</f>
        <v>0.73320796082834683</v>
      </c>
      <c r="O13" s="70">
        <v>100301</v>
      </c>
      <c r="P13" s="70">
        <v>0</v>
      </c>
      <c r="Q13" s="70">
        <v>74597</v>
      </c>
      <c r="R13" s="70">
        <v>123042</v>
      </c>
      <c r="S13" s="70">
        <v>118946</v>
      </c>
      <c r="T13" s="70">
        <v>120238</v>
      </c>
      <c r="U13" s="122">
        <f t="shared" si="6"/>
        <v>1.0862071864543577E-2</v>
      </c>
      <c r="V13" s="70">
        <f t="shared" si="0"/>
        <v>1292</v>
      </c>
      <c r="W13" s="122">
        <f t="shared" si="7"/>
        <v>0.27017436766743447</v>
      </c>
      <c r="X13" s="122">
        <f>IFERROR(T13/T11,"-")</f>
        <v>0.7208729278455589</v>
      </c>
    </row>
    <row r="14" spans="1:24" x14ac:dyDescent="0.25">
      <c r="A14" s="172">
        <f>G14/$G$11</f>
        <v>8.9348676315906428E-2</v>
      </c>
      <c r="B14" s="121" t="s">
        <v>142</v>
      </c>
      <c r="C14" s="70">
        <v>130158</v>
      </c>
      <c r="D14" s="70">
        <v>35847</v>
      </c>
      <c r="E14" s="70">
        <v>9993</v>
      </c>
      <c r="F14" s="70">
        <v>90666</v>
      </c>
      <c r="G14" s="70">
        <v>96498</v>
      </c>
      <c r="H14" s="70">
        <v>90303</v>
      </c>
      <c r="I14" s="122">
        <f t="shared" si="1"/>
        <v>-6.4198221724802607E-2</v>
      </c>
      <c r="J14" s="70">
        <f t="shared" si="2"/>
        <v>-6195</v>
      </c>
      <c r="K14" s="122">
        <f t="shared" si="3"/>
        <v>-0.30620476651454387</v>
      </c>
      <c r="L14" s="70">
        <f t="shared" si="4"/>
        <v>-39855</v>
      </c>
      <c r="M14" s="122">
        <f t="shared" si="5"/>
        <v>2.8518985338949355E-2</v>
      </c>
      <c r="N14" s="122">
        <f>H14/H11</f>
        <v>8.0218563895561215E-2</v>
      </c>
      <c r="O14" s="70">
        <v>18339</v>
      </c>
      <c r="P14" s="70">
        <v>0</v>
      </c>
      <c r="Q14" s="70">
        <v>6334</v>
      </c>
      <c r="R14" s="70">
        <v>15611</v>
      </c>
      <c r="S14" s="70">
        <v>14707</v>
      </c>
      <c r="T14" s="70">
        <v>13430</v>
      </c>
      <c r="U14" s="122">
        <f t="shared" si="6"/>
        <v>-8.6829400965526604E-2</v>
      </c>
      <c r="V14" s="70">
        <f t="shared" si="0"/>
        <v>-1277</v>
      </c>
      <c r="W14" s="122">
        <f t="shared" si="7"/>
        <v>3.4278474453083657E-2</v>
      </c>
      <c r="X14" s="122">
        <f>IFERROR(T14/T11,"-")</f>
        <v>8.0518001139122872E-2</v>
      </c>
    </row>
    <row r="15" spans="1:24" ht="16.5" thickBot="1" x14ac:dyDescent="0.3">
      <c r="A15" s="172">
        <f>G15/$G$11</f>
        <v>0.18075195182293596</v>
      </c>
      <c r="B15" s="169" t="s">
        <v>63</v>
      </c>
      <c r="C15" s="170">
        <v>237432</v>
      </c>
      <c r="D15" s="170">
        <v>64346</v>
      </c>
      <c r="E15" s="170">
        <v>49886</v>
      </c>
      <c r="F15" s="170">
        <v>140724</v>
      </c>
      <c r="G15" s="170">
        <v>195215</v>
      </c>
      <c r="H15" s="170">
        <v>210028</v>
      </c>
      <c r="I15" s="171">
        <f t="shared" si="1"/>
        <v>7.5880439515406017E-2</v>
      </c>
      <c r="J15" s="170">
        <f t="shared" si="2"/>
        <v>14813</v>
      </c>
      <c r="K15" s="171">
        <f t="shared" si="3"/>
        <v>-0.11541830924222518</v>
      </c>
      <c r="L15" s="170">
        <f t="shared" si="4"/>
        <v>-27404</v>
      </c>
      <c r="M15" s="171">
        <f t="shared" si="5"/>
        <v>6.6329861164843421E-2</v>
      </c>
      <c r="N15" s="171">
        <f>H15/H11</f>
        <v>0.18657347527609194</v>
      </c>
      <c r="O15" s="170">
        <v>37095</v>
      </c>
      <c r="P15" s="170">
        <v>0</v>
      </c>
      <c r="Q15" s="170">
        <v>13213</v>
      </c>
      <c r="R15" s="170">
        <v>26190</v>
      </c>
      <c r="S15" s="170">
        <v>30318</v>
      </c>
      <c r="T15" s="170">
        <v>33127</v>
      </c>
      <c r="U15" s="171">
        <f t="shared" si="6"/>
        <v>9.2651230292235542E-2</v>
      </c>
      <c r="V15" s="170">
        <f t="shared" si="0"/>
        <v>2809</v>
      </c>
      <c r="W15" s="171">
        <f t="shared" si="7"/>
        <v>5.7507734669544612E-2</v>
      </c>
      <c r="X15" s="171">
        <f>IFERROR(T15/T11,"-")</f>
        <v>0.19860907101531822</v>
      </c>
    </row>
    <row r="16" spans="1:24" ht="15.75" x14ac:dyDescent="0.25">
      <c r="A16" s="101"/>
      <c r="B16" s="162" t="s">
        <v>45</v>
      </c>
      <c r="C16" s="163">
        <v>753991</v>
      </c>
      <c r="D16" s="163">
        <v>249277</v>
      </c>
      <c r="E16" s="163">
        <v>123433</v>
      </c>
      <c r="F16" s="163">
        <v>692851</v>
      </c>
      <c r="G16" s="163">
        <v>750730</v>
      </c>
      <c r="H16" s="163">
        <v>796046</v>
      </c>
      <c r="I16" s="164">
        <f t="shared" si="1"/>
        <v>6.0362580421722933E-2</v>
      </c>
      <c r="J16" s="163">
        <f t="shared" si="2"/>
        <v>45316</v>
      </c>
      <c r="K16" s="164">
        <f t="shared" si="3"/>
        <v>5.5776527836539191E-2</v>
      </c>
      <c r="L16" s="163">
        <f t="shared" si="4"/>
        <v>42055</v>
      </c>
      <c r="M16" s="164">
        <f t="shared" si="5"/>
        <v>0.25140276849195792</v>
      </c>
      <c r="N16" s="165">
        <f>H16/H16</f>
        <v>1</v>
      </c>
      <c r="O16" s="163">
        <v>112094</v>
      </c>
      <c r="P16" s="163">
        <v>0</v>
      </c>
      <c r="Q16" s="163">
        <v>42074</v>
      </c>
      <c r="R16" s="163">
        <v>119732</v>
      </c>
      <c r="S16" s="163">
        <v>112830</v>
      </c>
      <c r="T16" s="163">
        <v>121148</v>
      </c>
      <c r="U16" s="164">
        <f t="shared" si="6"/>
        <v>7.3721527962421263E-2</v>
      </c>
      <c r="V16" s="163">
        <f t="shared" si="0"/>
        <v>8318</v>
      </c>
      <c r="W16" s="164">
        <f t="shared" si="7"/>
        <v>0.26290630345375776</v>
      </c>
      <c r="X16" s="165">
        <f>IFERROR(T16/T16,"-")</f>
        <v>1</v>
      </c>
    </row>
    <row r="17" spans="2:24" ht="15.75" x14ac:dyDescent="0.25">
      <c r="B17" s="166" t="s">
        <v>60</v>
      </c>
      <c r="C17" s="167">
        <v>416260</v>
      </c>
      <c r="D17" s="167">
        <v>147106</v>
      </c>
      <c r="E17" s="167">
        <v>42517</v>
      </c>
      <c r="F17" s="167">
        <v>411014</v>
      </c>
      <c r="G17" s="167">
        <v>461407</v>
      </c>
      <c r="H17" s="167">
        <v>489154</v>
      </c>
      <c r="I17" s="168">
        <f t="shared" si="1"/>
        <v>6.0135628631555305E-2</v>
      </c>
      <c r="J17" s="167">
        <f t="shared" si="2"/>
        <v>27747</v>
      </c>
      <c r="K17" s="168">
        <f t="shared" si="3"/>
        <v>0.17511651371738823</v>
      </c>
      <c r="L17" s="167">
        <f t="shared" si="4"/>
        <v>72894</v>
      </c>
      <c r="M17" s="168">
        <f t="shared" si="5"/>
        <v>0.15448186388590004</v>
      </c>
      <c r="N17" s="168">
        <f>H17/H16</f>
        <v>0.61447956525125436</v>
      </c>
      <c r="O17" s="167">
        <v>62023</v>
      </c>
      <c r="P17" s="167">
        <v>0</v>
      </c>
      <c r="Q17" s="167">
        <v>18560</v>
      </c>
      <c r="R17" s="167">
        <v>71116</v>
      </c>
      <c r="S17" s="167">
        <v>70310</v>
      </c>
      <c r="T17" s="167">
        <v>76375</v>
      </c>
      <c r="U17" s="168">
        <f t="shared" si="6"/>
        <v>8.6260844830038375E-2</v>
      </c>
      <c r="V17" s="167">
        <f t="shared" si="0"/>
        <v>6065</v>
      </c>
      <c r="W17" s="168">
        <f t="shared" si="7"/>
        <v>0.15615578689420903</v>
      </c>
      <c r="X17" s="168">
        <f>IFERROR(T17/T16,"-")</f>
        <v>0.63042724601314093</v>
      </c>
    </row>
    <row r="18" spans="2:24" x14ac:dyDescent="0.25">
      <c r="B18" s="121" t="s">
        <v>140</v>
      </c>
      <c r="C18" s="70">
        <v>313126</v>
      </c>
      <c r="D18" s="70">
        <v>107490</v>
      </c>
      <c r="E18" s="70">
        <v>35251</v>
      </c>
      <c r="F18" s="70">
        <v>312053</v>
      </c>
      <c r="G18" s="70">
        <v>346111</v>
      </c>
      <c r="H18" s="70">
        <v>369040</v>
      </c>
      <c r="I18" s="122">
        <f t="shared" si="1"/>
        <v>6.6247533305789252E-2</v>
      </c>
      <c r="J18" s="70">
        <f t="shared" si="2"/>
        <v>22929</v>
      </c>
      <c r="K18" s="122">
        <f t="shared" si="3"/>
        <v>0.17856709439650498</v>
      </c>
      <c r="L18" s="70">
        <f t="shared" si="4"/>
        <v>55914</v>
      </c>
      <c r="M18" s="122">
        <f t="shared" si="5"/>
        <v>0.11654813626884898</v>
      </c>
      <c r="N18" s="122">
        <f>H18/H16</f>
        <v>0.46359130000025123</v>
      </c>
      <c r="O18" s="70">
        <v>48897</v>
      </c>
      <c r="P18" s="70">
        <v>0</v>
      </c>
      <c r="Q18" s="70">
        <v>15934</v>
      </c>
      <c r="R18" s="70">
        <v>54466</v>
      </c>
      <c r="S18" s="70">
        <v>53655</v>
      </c>
      <c r="T18" s="70">
        <v>57122</v>
      </c>
      <c r="U18" s="122">
        <f t="shared" si="6"/>
        <v>6.46165315441245E-2</v>
      </c>
      <c r="V18" s="70">
        <f t="shared" si="0"/>
        <v>3467</v>
      </c>
      <c r="W18" s="122">
        <f t="shared" si="7"/>
        <v>0.1195958868465604</v>
      </c>
      <c r="X18" s="122">
        <f>IFERROR(T18/T16,"-")</f>
        <v>0.47150592663519003</v>
      </c>
    </row>
    <row r="19" spans="2:24" x14ac:dyDescent="0.25">
      <c r="B19" s="121" t="s">
        <v>142</v>
      </c>
      <c r="C19" s="70">
        <v>103134</v>
      </c>
      <c r="D19" s="70">
        <v>39616</v>
      </c>
      <c r="E19" s="70">
        <v>7266</v>
      </c>
      <c r="F19" s="70">
        <v>98961</v>
      </c>
      <c r="G19" s="70">
        <v>115296</v>
      </c>
      <c r="H19" s="70">
        <v>120114</v>
      </c>
      <c r="I19" s="122">
        <f t="shared" si="1"/>
        <v>4.1788093255620273E-2</v>
      </c>
      <c r="J19" s="70">
        <f t="shared" si="2"/>
        <v>4818</v>
      </c>
      <c r="K19" s="122">
        <f t="shared" si="3"/>
        <v>0.16464017685729249</v>
      </c>
      <c r="L19" s="70">
        <f t="shared" si="4"/>
        <v>16980</v>
      </c>
      <c r="M19" s="122">
        <f t="shared" si="5"/>
        <v>3.793372761705107E-2</v>
      </c>
      <c r="N19" s="122">
        <f>H19/H16</f>
        <v>0.15088826525100307</v>
      </c>
      <c r="O19" s="70">
        <v>13126</v>
      </c>
      <c r="P19" s="70">
        <v>0</v>
      </c>
      <c r="Q19" s="70">
        <v>2626</v>
      </c>
      <c r="R19" s="70">
        <v>16650</v>
      </c>
      <c r="S19" s="70">
        <v>16655</v>
      </c>
      <c r="T19" s="70">
        <v>19253</v>
      </c>
      <c r="U19" s="122">
        <f t="shared" si="6"/>
        <v>0.15598919243470433</v>
      </c>
      <c r="V19" s="70">
        <f t="shared" si="0"/>
        <v>2598</v>
      </c>
      <c r="W19" s="122">
        <f t="shared" si="7"/>
        <v>3.6559900047648641E-2</v>
      </c>
      <c r="X19" s="122">
        <f>IFERROR(T19/T16,"-")</f>
        <v>0.15892131937795093</v>
      </c>
    </row>
    <row r="20" spans="2:24" ht="16.5" thickBot="1" x14ac:dyDescent="0.3">
      <c r="B20" s="169" t="s">
        <v>63</v>
      </c>
      <c r="C20" s="170">
        <v>337731</v>
      </c>
      <c r="D20" s="170">
        <v>102171</v>
      </c>
      <c r="E20" s="170">
        <v>80916</v>
      </c>
      <c r="F20" s="170">
        <v>281837</v>
      </c>
      <c r="G20" s="170">
        <v>289323</v>
      </c>
      <c r="H20" s="170">
        <v>306892</v>
      </c>
      <c r="I20" s="171">
        <f t="shared" si="1"/>
        <v>6.072451896323483E-2</v>
      </c>
      <c r="J20" s="170">
        <f t="shared" si="2"/>
        <v>17569</v>
      </c>
      <c r="K20" s="171">
        <f t="shared" si="3"/>
        <v>-9.1312316607003785E-2</v>
      </c>
      <c r="L20" s="170">
        <f t="shared" si="4"/>
        <v>-30839</v>
      </c>
      <c r="M20" s="171">
        <f t="shared" si="5"/>
        <v>9.6920904606057887E-2</v>
      </c>
      <c r="N20" s="171">
        <f>H20/H16</f>
        <v>0.3855204347487457</v>
      </c>
      <c r="O20" s="170">
        <v>50071</v>
      </c>
      <c r="P20" s="170">
        <v>0</v>
      </c>
      <c r="Q20" s="170">
        <v>23514</v>
      </c>
      <c r="R20" s="170">
        <v>48616</v>
      </c>
      <c r="S20" s="170">
        <v>42520</v>
      </c>
      <c r="T20" s="170">
        <v>44773</v>
      </c>
      <c r="U20" s="171">
        <f t="shared" si="6"/>
        <v>5.2986829727187157E-2</v>
      </c>
      <c r="V20" s="170">
        <f t="shared" si="0"/>
        <v>2253</v>
      </c>
      <c r="W20" s="171">
        <f t="shared" si="7"/>
        <v>0.10675051655954872</v>
      </c>
      <c r="X20" s="171">
        <f>IFERROR(T20/T16,"-")</f>
        <v>0.36957275398685907</v>
      </c>
    </row>
    <row r="21" spans="2:24" ht="15.75" x14ac:dyDescent="0.25">
      <c r="B21" s="162" t="s">
        <v>46</v>
      </c>
      <c r="C21" s="163">
        <v>26378</v>
      </c>
      <c r="D21" s="163">
        <v>10070</v>
      </c>
      <c r="E21" s="163">
        <v>6896</v>
      </c>
      <c r="F21" s="163">
        <v>19165</v>
      </c>
      <c r="G21" s="163">
        <v>30246</v>
      </c>
      <c r="H21" s="163">
        <v>25739</v>
      </c>
      <c r="I21" s="164">
        <f t="shared" si="1"/>
        <v>-0.14901143952919393</v>
      </c>
      <c r="J21" s="163">
        <f t="shared" si="2"/>
        <v>-4507</v>
      </c>
      <c r="K21" s="164">
        <f t="shared" si="3"/>
        <v>-2.4224732731822018E-2</v>
      </c>
      <c r="L21" s="163">
        <f t="shared" si="4"/>
        <v>-639</v>
      </c>
      <c r="M21" s="164">
        <f t="shared" si="5"/>
        <v>8.1287461506175593E-3</v>
      </c>
      <c r="N21" s="165">
        <f>H21/H21</f>
        <v>1</v>
      </c>
      <c r="O21" s="163">
        <v>3189</v>
      </c>
      <c r="P21" s="163">
        <v>0</v>
      </c>
      <c r="Q21" s="163">
        <v>1838</v>
      </c>
      <c r="R21" s="163">
        <v>2342</v>
      </c>
      <c r="S21" s="163">
        <v>2800</v>
      </c>
      <c r="T21" s="163">
        <v>2508</v>
      </c>
      <c r="U21" s="164">
        <f t="shared" si="6"/>
        <v>-0.10428571428571431</v>
      </c>
      <c r="V21" s="163">
        <f t="shared" si="0"/>
        <v>-292</v>
      </c>
      <c r="W21" s="164">
        <f t="shared" si="7"/>
        <v>5.1425396943899767E-3</v>
      </c>
      <c r="X21" s="165">
        <f>IFERROR(T21/T21,"-")</f>
        <v>1</v>
      </c>
    </row>
    <row r="22" spans="2:24" ht="15.75" x14ac:dyDescent="0.25">
      <c r="B22" s="166" t="s">
        <v>60</v>
      </c>
      <c r="C22" s="167">
        <v>22893</v>
      </c>
      <c r="D22" s="167">
        <v>8192</v>
      </c>
      <c r="E22" s="167">
        <v>6896</v>
      </c>
      <c r="F22" s="167">
        <v>19165</v>
      </c>
      <c r="G22" s="167">
        <v>29890</v>
      </c>
      <c r="H22" s="167">
        <v>25396</v>
      </c>
      <c r="I22" s="168">
        <f t="shared" si="1"/>
        <v>-0.15035128805620612</v>
      </c>
      <c r="J22" s="167">
        <f t="shared" si="2"/>
        <v>-4494</v>
      </c>
      <c r="K22" s="168">
        <f t="shared" si="3"/>
        <v>0.10933473114052328</v>
      </c>
      <c r="L22" s="167">
        <f t="shared" si="4"/>
        <v>2503</v>
      </c>
      <c r="M22" s="168">
        <f t="shared" si="5"/>
        <v>8.0204218206256471E-3</v>
      </c>
      <c r="N22" s="168">
        <f>H22/H21</f>
        <v>0.98667391895567036</v>
      </c>
      <c r="O22" s="167">
        <v>2338</v>
      </c>
      <c r="P22" s="167">
        <v>0</v>
      </c>
      <c r="Q22" s="167">
        <v>1838</v>
      </c>
      <c r="R22" s="167">
        <v>2342</v>
      </c>
      <c r="S22" s="167">
        <v>2765</v>
      </c>
      <c r="T22" s="167">
        <v>2458</v>
      </c>
      <c r="U22" s="168">
        <f t="shared" si="6"/>
        <v>-0.1110307414104883</v>
      </c>
      <c r="V22" s="167">
        <f t="shared" si="0"/>
        <v>-307</v>
      </c>
      <c r="W22" s="168">
        <f t="shared" si="7"/>
        <v>5.1425396943899767E-3</v>
      </c>
      <c r="X22" s="168">
        <f>IFERROR(T22/T21,"-")</f>
        <v>0.98006379585326953</v>
      </c>
    </row>
    <row r="23" spans="2:24" x14ac:dyDescent="0.25">
      <c r="B23" s="121" t="s">
        <v>140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2" t="str">
        <f t="shared" si="1"/>
        <v>-</v>
      </c>
      <c r="J23" s="70">
        <f t="shared" si="2"/>
        <v>0</v>
      </c>
      <c r="K23" s="122" t="str">
        <f t="shared" si="3"/>
        <v>-</v>
      </c>
      <c r="L23" s="70">
        <f t="shared" si="4"/>
        <v>0</v>
      </c>
      <c r="M23" s="122">
        <f t="shared" si="5"/>
        <v>0</v>
      </c>
      <c r="N23" s="122">
        <f>H23/H21</f>
        <v>0</v>
      </c>
      <c r="O23" s="70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122" t="str">
        <f t="shared" si="6"/>
        <v>-</v>
      </c>
      <c r="V23" s="70">
        <f t="shared" si="0"/>
        <v>0</v>
      </c>
      <c r="W23" s="122">
        <f t="shared" si="7"/>
        <v>0</v>
      </c>
      <c r="X23" s="122">
        <f>IFERROR(T23/T21,"-")</f>
        <v>0</v>
      </c>
    </row>
    <row r="24" spans="2:24" x14ac:dyDescent="0.25">
      <c r="B24" s="121" t="s">
        <v>142</v>
      </c>
      <c r="C24" s="70">
        <v>0</v>
      </c>
      <c r="D24" s="70">
        <v>0</v>
      </c>
      <c r="E24" s="70">
        <v>3463</v>
      </c>
      <c r="F24" s="70">
        <v>0</v>
      </c>
      <c r="G24" s="70">
        <v>0</v>
      </c>
      <c r="H24" s="70">
        <v>0</v>
      </c>
      <c r="I24" s="122" t="str">
        <f t="shared" si="1"/>
        <v>-</v>
      </c>
      <c r="J24" s="70">
        <f t="shared" si="2"/>
        <v>0</v>
      </c>
      <c r="K24" s="122" t="str">
        <f t="shared" si="3"/>
        <v>-</v>
      </c>
      <c r="L24" s="70">
        <f t="shared" si="4"/>
        <v>0</v>
      </c>
      <c r="M24" s="122">
        <f t="shared" si="5"/>
        <v>0</v>
      </c>
      <c r="N24" s="122">
        <f>H24/H21</f>
        <v>0</v>
      </c>
      <c r="O24" s="70">
        <v>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  <c r="U24" s="122" t="str">
        <f t="shared" si="6"/>
        <v>-</v>
      </c>
      <c r="V24" s="70">
        <f t="shared" si="0"/>
        <v>0</v>
      </c>
      <c r="W24" s="122">
        <f t="shared" si="7"/>
        <v>0</v>
      </c>
      <c r="X24" s="122">
        <f>IFERROR(T24/T21,"-")</f>
        <v>0</v>
      </c>
    </row>
    <row r="25" spans="2:24" ht="16.5" thickBot="1" x14ac:dyDescent="0.3">
      <c r="B25" s="169" t="s">
        <v>63</v>
      </c>
      <c r="C25" s="170">
        <v>3485</v>
      </c>
      <c r="D25" s="170">
        <v>1878</v>
      </c>
      <c r="E25" s="170">
        <v>0</v>
      </c>
      <c r="F25" s="170">
        <v>0</v>
      </c>
      <c r="G25" s="170">
        <v>0</v>
      </c>
      <c r="H25" s="170">
        <v>0</v>
      </c>
      <c r="I25" s="171" t="str">
        <f t="shared" si="1"/>
        <v>-</v>
      </c>
      <c r="J25" s="170">
        <f t="shared" si="2"/>
        <v>0</v>
      </c>
      <c r="K25" s="171">
        <f t="shared" si="3"/>
        <v>-1</v>
      </c>
      <c r="L25" s="170">
        <f t="shared" si="4"/>
        <v>-3485</v>
      </c>
      <c r="M25" s="171">
        <f t="shared" si="5"/>
        <v>0</v>
      </c>
      <c r="N25" s="171">
        <f>H25/H21</f>
        <v>0</v>
      </c>
      <c r="O25" s="170">
        <v>851</v>
      </c>
      <c r="P25" s="170">
        <v>0</v>
      </c>
      <c r="Q25" s="170">
        <v>0</v>
      </c>
      <c r="R25" s="170">
        <v>0</v>
      </c>
      <c r="S25" s="170">
        <v>0</v>
      </c>
      <c r="T25" s="170">
        <v>0</v>
      </c>
      <c r="U25" s="171" t="str">
        <f t="shared" si="6"/>
        <v>-</v>
      </c>
      <c r="V25" s="170">
        <f t="shared" si="0"/>
        <v>0</v>
      </c>
      <c r="W25" s="171">
        <f t="shared" si="7"/>
        <v>0</v>
      </c>
      <c r="X25" s="171">
        <f>IFERROR(T25/T21,"-")</f>
        <v>0</v>
      </c>
    </row>
    <row r="26" spans="2:24" ht="15.75" x14ac:dyDescent="0.25">
      <c r="B26" s="162" t="s">
        <v>47</v>
      </c>
      <c r="C26" s="163">
        <v>77208</v>
      </c>
      <c r="D26" s="163">
        <v>24073</v>
      </c>
      <c r="E26" s="163">
        <v>19378</v>
      </c>
      <c r="F26" s="163">
        <v>91869</v>
      </c>
      <c r="G26" s="163">
        <v>109900</v>
      </c>
      <c r="H26" s="163">
        <v>133707</v>
      </c>
      <c r="I26" s="164">
        <f t="shared" si="1"/>
        <v>0.21662420382165615</v>
      </c>
      <c r="J26" s="163">
        <f t="shared" si="2"/>
        <v>23807</v>
      </c>
      <c r="K26" s="164">
        <f t="shared" si="3"/>
        <v>0.73177649984457571</v>
      </c>
      <c r="L26" s="163">
        <f t="shared" si="4"/>
        <v>56499</v>
      </c>
      <c r="M26" s="164">
        <f t="shared" si="5"/>
        <v>4.2226592391336956E-2</v>
      </c>
      <c r="N26" s="165">
        <f>H26/H26</f>
        <v>1</v>
      </c>
      <c r="O26" s="163">
        <v>13016</v>
      </c>
      <c r="P26" s="163">
        <v>0</v>
      </c>
      <c r="Q26" s="163">
        <v>2379</v>
      </c>
      <c r="R26" s="163">
        <v>24503</v>
      </c>
      <c r="S26" s="163">
        <v>23244</v>
      </c>
      <c r="T26" s="163">
        <v>16852</v>
      </c>
      <c r="U26" s="164">
        <f t="shared" si="6"/>
        <v>-0.27499569781448974</v>
      </c>
      <c r="V26" s="163">
        <f t="shared" si="0"/>
        <v>-6392</v>
      </c>
      <c r="W26" s="164">
        <f t="shared" si="7"/>
        <v>5.3803437289341415E-2</v>
      </c>
      <c r="X26" s="165">
        <f>IFERROR(T26/T26,"-")</f>
        <v>1</v>
      </c>
    </row>
    <row r="27" spans="2:24" ht="15.75" x14ac:dyDescent="0.25">
      <c r="B27" s="166" t="s">
        <v>60</v>
      </c>
      <c r="C27" s="167">
        <v>76310</v>
      </c>
      <c r="D27" s="167">
        <v>23335</v>
      </c>
      <c r="E27" s="167">
        <v>18908</v>
      </c>
      <c r="F27" s="167">
        <v>85891</v>
      </c>
      <c r="G27" s="167">
        <v>104931</v>
      </c>
      <c r="H27" s="167">
        <v>110305</v>
      </c>
      <c r="I27" s="168">
        <f t="shared" si="1"/>
        <v>5.1214607694580305E-2</v>
      </c>
      <c r="J27" s="167">
        <f t="shared" si="2"/>
        <v>5374</v>
      </c>
      <c r="K27" s="168">
        <f t="shared" si="3"/>
        <v>0.44548551959114135</v>
      </c>
      <c r="L27" s="167">
        <f t="shared" si="4"/>
        <v>33995</v>
      </c>
      <c r="M27" s="168">
        <f t="shared" si="5"/>
        <v>3.4835904430780912E-2</v>
      </c>
      <c r="N27" s="168">
        <f>H27/H26</f>
        <v>0.82497550614403137</v>
      </c>
      <c r="O27" s="167">
        <v>12691</v>
      </c>
      <c r="P27" s="167">
        <v>0</v>
      </c>
      <c r="Q27" s="167">
        <v>2305</v>
      </c>
      <c r="R27" s="167">
        <v>23736</v>
      </c>
      <c r="S27" s="167">
        <v>22490</v>
      </c>
      <c r="T27" s="167">
        <v>13444</v>
      </c>
      <c r="U27" s="168">
        <f t="shared" si="6"/>
        <v>-0.40222321031569586</v>
      </c>
      <c r="V27" s="167">
        <f t="shared" si="0"/>
        <v>-9046</v>
      </c>
      <c r="W27" s="168">
        <f t="shared" si="7"/>
        <v>5.2119266518377665E-2</v>
      </c>
      <c r="X27" s="168">
        <f>IFERROR(T27/T26,"-")</f>
        <v>0.79776881082364115</v>
      </c>
    </row>
    <row r="28" spans="2:24" x14ac:dyDescent="0.25">
      <c r="B28" s="121" t="s">
        <v>140</v>
      </c>
      <c r="C28" s="70">
        <v>68671</v>
      </c>
      <c r="D28" s="70">
        <v>21395</v>
      </c>
      <c r="E28" s="70">
        <v>18908</v>
      </c>
      <c r="F28" s="70">
        <v>0</v>
      </c>
      <c r="G28" s="70">
        <v>43778</v>
      </c>
      <c r="H28" s="70">
        <v>0</v>
      </c>
      <c r="I28" s="122">
        <f t="shared" si="1"/>
        <v>-1</v>
      </c>
      <c r="J28" s="70">
        <f t="shared" si="2"/>
        <v>-43778</v>
      </c>
      <c r="K28" s="122">
        <f t="shared" si="3"/>
        <v>-1</v>
      </c>
      <c r="L28" s="70">
        <f t="shared" si="4"/>
        <v>-68671</v>
      </c>
      <c r="M28" s="122">
        <f t="shared" si="5"/>
        <v>0</v>
      </c>
      <c r="N28" s="122">
        <f>H28/H26</f>
        <v>0</v>
      </c>
      <c r="O28" s="70">
        <v>11666</v>
      </c>
      <c r="P28" s="70">
        <v>0</v>
      </c>
      <c r="Q28" s="70">
        <v>2305</v>
      </c>
      <c r="R28" s="70">
        <v>0</v>
      </c>
      <c r="S28" s="70">
        <v>22490</v>
      </c>
      <c r="T28" s="70">
        <v>0</v>
      </c>
      <c r="U28" s="122">
        <f t="shared" si="6"/>
        <v>-1</v>
      </c>
      <c r="V28" s="70">
        <f t="shared" si="0"/>
        <v>-22490</v>
      </c>
      <c r="W28" s="122">
        <f t="shared" si="7"/>
        <v>0</v>
      </c>
      <c r="X28" s="122">
        <f>IFERROR(T28/T26,"-")</f>
        <v>0</v>
      </c>
    </row>
    <row r="29" spans="2:24" ht="15.75" thickBot="1" x14ac:dyDescent="0.3">
      <c r="B29" s="121" t="s">
        <v>142</v>
      </c>
      <c r="C29" s="70">
        <v>7639</v>
      </c>
      <c r="D29" s="70">
        <v>1940</v>
      </c>
      <c r="E29" s="70">
        <v>0</v>
      </c>
      <c r="F29" s="70">
        <v>0</v>
      </c>
      <c r="G29" s="70">
        <v>0</v>
      </c>
      <c r="H29" s="70">
        <v>0</v>
      </c>
      <c r="I29" s="122" t="str">
        <f t="shared" si="1"/>
        <v>-</v>
      </c>
      <c r="J29" s="70">
        <f t="shared" si="2"/>
        <v>0</v>
      </c>
      <c r="K29" s="122">
        <f t="shared" si="3"/>
        <v>-1</v>
      </c>
      <c r="L29" s="70">
        <f t="shared" si="4"/>
        <v>-7639</v>
      </c>
      <c r="M29" s="122">
        <f t="shared" si="5"/>
        <v>0</v>
      </c>
      <c r="N29" s="122">
        <f>H29/H26</f>
        <v>0</v>
      </c>
      <c r="O29" s="70">
        <v>1025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122" t="str">
        <f t="shared" si="6"/>
        <v>-</v>
      </c>
      <c r="V29" s="70">
        <f t="shared" si="0"/>
        <v>0</v>
      </c>
      <c r="W29" s="122">
        <f t="shared" si="7"/>
        <v>0</v>
      </c>
      <c r="X29" s="122">
        <f>IFERROR(T29/T26,"-")</f>
        <v>0</v>
      </c>
    </row>
    <row r="30" spans="2:24" ht="15.75" x14ac:dyDescent="0.25">
      <c r="B30" s="162" t="s">
        <v>48</v>
      </c>
      <c r="C30" s="163">
        <v>450854</v>
      </c>
      <c r="D30" s="163">
        <v>142242</v>
      </c>
      <c r="E30" s="163">
        <v>111657</v>
      </c>
      <c r="F30" s="163">
        <v>395281</v>
      </c>
      <c r="G30" s="163">
        <v>453294</v>
      </c>
      <c r="H30" s="163">
        <v>524679</v>
      </c>
      <c r="I30" s="164">
        <f t="shared" si="1"/>
        <v>0.15748057552052308</v>
      </c>
      <c r="J30" s="163">
        <f t="shared" si="2"/>
        <v>71385</v>
      </c>
      <c r="K30" s="164">
        <f t="shared" si="3"/>
        <v>0.16374480430471938</v>
      </c>
      <c r="L30" s="163">
        <f t="shared" si="4"/>
        <v>73825</v>
      </c>
      <c r="M30" s="164">
        <f t="shared" si="5"/>
        <v>0.16570116949220523</v>
      </c>
      <c r="N30" s="165">
        <f>H30/H30</f>
        <v>1</v>
      </c>
      <c r="O30" s="163">
        <v>72529</v>
      </c>
      <c r="P30" s="163">
        <v>0</v>
      </c>
      <c r="Q30" s="163">
        <v>41575</v>
      </c>
      <c r="R30" s="163">
        <v>73949</v>
      </c>
      <c r="S30" s="163">
        <v>74357</v>
      </c>
      <c r="T30" s="163">
        <v>90048</v>
      </c>
      <c r="U30" s="164">
        <f t="shared" si="6"/>
        <v>0.21102249956291952</v>
      </c>
      <c r="V30" s="163">
        <f t="shared" si="0"/>
        <v>15691</v>
      </c>
      <c r="W30" s="164">
        <f t="shared" si="7"/>
        <v>0.16237645937679093</v>
      </c>
      <c r="X30" s="165">
        <f>IFERROR(T30/T30,"-")</f>
        <v>1</v>
      </c>
    </row>
    <row r="31" spans="2:24" ht="15.75" x14ac:dyDescent="0.25">
      <c r="B31" s="166" t="s">
        <v>60</v>
      </c>
      <c r="C31" s="167">
        <v>355957</v>
      </c>
      <c r="D31" s="167">
        <v>116219</v>
      </c>
      <c r="E31" s="167">
        <v>85300</v>
      </c>
      <c r="F31" s="167">
        <v>319384</v>
      </c>
      <c r="G31" s="167">
        <v>367814</v>
      </c>
      <c r="H31" s="167">
        <v>425017</v>
      </c>
      <c r="I31" s="168">
        <f t="shared" si="1"/>
        <v>0.15552154077876312</v>
      </c>
      <c r="J31" s="167">
        <f t="shared" si="2"/>
        <v>57203</v>
      </c>
      <c r="K31" s="168">
        <f t="shared" si="3"/>
        <v>0.19401219810257975</v>
      </c>
      <c r="L31" s="167">
        <f t="shared" si="4"/>
        <v>69060</v>
      </c>
      <c r="M31" s="168">
        <f t="shared" si="5"/>
        <v>0.13422647743490512</v>
      </c>
      <c r="N31" s="168">
        <f>H31/H30</f>
        <v>0.81005147909483699</v>
      </c>
      <c r="O31" s="167">
        <v>57630</v>
      </c>
      <c r="P31" s="167">
        <v>0</v>
      </c>
      <c r="Q31" s="167">
        <v>34096</v>
      </c>
      <c r="R31" s="167">
        <v>58059</v>
      </c>
      <c r="S31" s="167">
        <v>61296</v>
      </c>
      <c r="T31" s="167">
        <v>71595</v>
      </c>
      <c r="U31" s="168">
        <f t="shared" si="6"/>
        <v>0.16802075176194209</v>
      </c>
      <c r="V31" s="167">
        <f t="shared" si="0"/>
        <v>10299</v>
      </c>
      <c r="W31" s="168">
        <f t="shared" si="7"/>
        <v>0.12748535957155749</v>
      </c>
      <c r="X31" s="168">
        <f>IFERROR(T31/T30,"-")</f>
        <v>0.79507595948827292</v>
      </c>
    </row>
    <row r="32" spans="2:24" x14ac:dyDescent="0.25">
      <c r="B32" s="121" t="s">
        <v>140</v>
      </c>
      <c r="C32" s="70">
        <v>280996</v>
      </c>
      <c r="D32" s="70">
        <v>93394</v>
      </c>
      <c r="E32" s="70">
        <v>58520</v>
      </c>
      <c r="F32" s="70">
        <v>259864</v>
      </c>
      <c r="G32" s="70">
        <v>307974</v>
      </c>
      <c r="H32" s="70">
        <v>357459</v>
      </c>
      <c r="I32" s="122">
        <f t="shared" si="1"/>
        <v>0.16067914823978646</v>
      </c>
      <c r="J32" s="70">
        <f t="shared" si="2"/>
        <v>49485</v>
      </c>
      <c r="K32" s="122">
        <f t="shared" si="3"/>
        <v>0.27211419379635293</v>
      </c>
      <c r="L32" s="70">
        <f t="shared" si="4"/>
        <v>76463</v>
      </c>
      <c r="M32" s="122">
        <f t="shared" si="5"/>
        <v>0.11289069001334948</v>
      </c>
      <c r="N32" s="122">
        <f>H32/H30</f>
        <v>0.68129084640322946</v>
      </c>
      <c r="O32" s="70">
        <v>46407</v>
      </c>
      <c r="P32" s="70">
        <v>0</v>
      </c>
      <c r="Q32" s="70">
        <v>27521</v>
      </c>
      <c r="R32" s="70">
        <v>49808</v>
      </c>
      <c r="S32" s="70">
        <v>51553</v>
      </c>
      <c r="T32" s="70">
        <v>60327</v>
      </c>
      <c r="U32" s="122">
        <f t="shared" si="6"/>
        <v>0.17019378115725559</v>
      </c>
      <c r="V32" s="70">
        <f t="shared" si="0"/>
        <v>8774</v>
      </c>
      <c r="W32" s="122">
        <f t="shared" si="7"/>
        <v>0.1093678979923894</v>
      </c>
      <c r="X32" s="122">
        <f>IFERROR(T32/T30,"-")</f>
        <v>0.66994269722814503</v>
      </c>
    </row>
    <row r="33" spans="2:24" x14ac:dyDescent="0.25">
      <c r="B33" s="121" t="s">
        <v>142</v>
      </c>
      <c r="C33" s="70">
        <v>74961</v>
      </c>
      <c r="D33" s="70">
        <v>22825</v>
      </c>
      <c r="E33" s="70">
        <v>26780</v>
      </c>
      <c r="F33" s="70">
        <v>59520</v>
      </c>
      <c r="G33" s="70">
        <v>59840</v>
      </c>
      <c r="H33" s="70">
        <v>67558</v>
      </c>
      <c r="I33" s="122">
        <f t="shared" si="1"/>
        <v>0.12897727272727266</v>
      </c>
      <c r="J33" s="70">
        <f t="shared" si="2"/>
        <v>7718</v>
      </c>
      <c r="K33" s="122">
        <f t="shared" si="3"/>
        <v>-9.8758020837502181E-2</v>
      </c>
      <c r="L33" s="70">
        <f t="shared" si="4"/>
        <v>-7403</v>
      </c>
      <c r="M33" s="122">
        <f t="shared" si="5"/>
        <v>2.1335787421555657E-2</v>
      </c>
      <c r="N33" s="122">
        <f>H33/H30</f>
        <v>0.12876063269160762</v>
      </c>
      <c r="O33" s="70">
        <v>11223</v>
      </c>
      <c r="P33" s="70">
        <v>0</v>
      </c>
      <c r="Q33" s="70">
        <v>6575</v>
      </c>
      <c r="R33" s="70">
        <v>8251</v>
      </c>
      <c r="S33" s="70">
        <v>9743</v>
      </c>
      <c r="T33" s="70">
        <v>11268</v>
      </c>
      <c r="U33" s="122">
        <f t="shared" si="6"/>
        <v>0.15652263163296731</v>
      </c>
      <c r="V33" s="70">
        <f t="shared" si="0"/>
        <v>1525</v>
      </c>
      <c r="W33" s="122">
        <f t="shared" si="7"/>
        <v>1.8117461579168104E-2</v>
      </c>
      <c r="X33" s="122">
        <f>IFERROR(T33/T30,"-")</f>
        <v>0.12513326226012794</v>
      </c>
    </row>
    <row r="34" spans="2:24" ht="16.5" thickBot="1" x14ac:dyDescent="0.3">
      <c r="B34" s="169" t="s">
        <v>63</v>
      </c>
      <c r="C34" s="170">
        <v>94897</v>
      </c>
      <c r="D34" s="170">
        <v>26023</v>
      </c>
      <c r="E34" s="170">
        <v>26357</v>
      </c>
      <c r="F34" s="170">
        <v>75897</v>
      </c>
      <c r="G34" s="170">
        <v>85480</v>
      </c>
      <c r="H34" s="170">
        <v>99662</v>
      </c>
      <c r="I34" s="171">
        <f t="shared" si="1"/>
        <v>0.16591015442208712</v>
      </c>
      <c r="J34" s="170">
        <f t="shared" si="2"/>
        <v>14182</v>
      </c>
      <c r="K34" s="171">
        <f t="shared" si="3"/>
        <v>5.0212335479519865E-2</v>
      </c>
      <c r="L34" s="170">
        <f t="shared" si="4"/>
        <v>4765</v>
      </c>
      <c r="M34" s="171">
        <f t="shared" si="5"/>
        <v>3.1474692057300094E-2</v>
      </c>
      <c r="N34" s="171">
        <f>H34/H30</f>
        <v>0.18994852090516295</v>
      </c>
      <c r="O34" s="170">
        <v>14899</v>
      </c>
      <c r="P34" s="170">
        <v>0</v>
      </c>
      <c r="Q34" s="170">
        <v>7479</v>
      </c>
      <c r="R34" s="170">
        <v>15890</v>
      </c>
      <c r="S34" s="170">
        <v>13061</v>
      </c>
      <c r="T34" s="170">
        <v>18453</v>
      </c>
      <c r="U34" s="171">
        <f t="shared" si="6"/>
        <v>0.41283209555164224</v>
      </c>
      <c r="V34" s="170">
        <f t="shared" si="0"/>
        <v>5392</v>
      </c>
      <c r="W34" s="171">
        <f t="shared" si="7"/>
        <v>3.4891099805233444E-2</v>
      </c>
      <c r="X34" s="171">
        <f>IFERROR(T34/T30,"-")</f>
        <v>0.20492404051172708</v>
      </c>
    </row>
    <row r="35" spans="2:24" ht="15.75" x14ac:dyDescent="0.25">
      <c r="B35" s="162" t="s">
        <v>49</v>
      </c>
      <c r="C35" s="163">
        <v>31365</v>
      </c>
      <c r="D35" s="163">
        <v>12754</v>
      </c>
      <c r="E35" s="163">
        <v>14230</v>
      </c>
      <c r="F35" s="163">
        <v>28946</v>
      </c>
      <c r="G35" s="163">
        <v>35023</v>
      </c>
      <c r="H35" s="163">
        <v>33791</v>
      </c>
      <c r="I35" s="164">
        <f t="shared" si="1"/>
        <v>-3.5176883762099154E-2</v>
      </c>
      <c r="J35" s="163">
        <f t="shared" si="2"/>
        <v>-1232</v>
      </c>
      <c r="K35" s="164">
        <f t="shared" si="3"/>
        <v>7.73473617089111E-2</v>
      </c>
      <c r="L35" s="163">
        <f t="shared" si="4"/>
        <v>2426</v>
      </c>
      <c r="M35" s="164">
        <f t="shared" si="5"/>
        <v>1.067168348325568E-2</v>
      </c>
      <c r="N35" s="165">
        <f>H35/H35</f>
        <v>1</v>
      </c>
      <c r="O35" s="163">
        <v>4387</v>
      </c>
      <c r="P35" s="163">
        <v>0</v>
      </c>
      <c r="Q35" s="163">
        <v>2428</v>
      </c>
      <c r="R35" s="163">
        <v>4275</v>
      </c>
      <c r="S35" s="163">
        <v>4340</v>
      </c>
      <c r="T35" s="163">
        <v>4593</v>
      </c>
      <c r="U35" s="164">
        <f t="shared" si="6"/>
        <v>5.8294930875576023E-2</v>
      </c>
      <c r="V35" s="163">
        <f t="shared" si="0"/>
        <v>253</v>
      </c>
      <c r="W35" s="164">
        <f t="shared" si="7"/>
        <v>9.3870013635854611E-3</v>
      </c>
      <c r="X35" s="165">
        <f>IFERROR(T35/T35,"-")</f>
        <v>1</v>
      </c>
    </row>
    <row r="36" spans="2:24" ht="15.75" x14ac:dyDescent="0.25">
      <c r="B36" s="166" t="s">
        <v>60</v>
      </c>
      <c r="C36" s="167">
        <v>31365</v>
      </c>
      <c r="D36" s="167">
        <v>12754</v>
      </c>
      <c r="E36" s="167">
        <v>14230</v>
      </c>
      <c r="F36" s="167">
        <v>28946</v>
      </c>
      <c r="G36" s="167">
        <v>35023</v>
      </c>
      <c r="H36" s="167">
        <v>33791</v>
      </c>
      <c r="I36" s="168">
        <f t="shared" si="1"/>
        <v>-3.5176883762099154E-2</v>
      </c>
      <c r="J36" s="167">
        <f t="shared" si="2"/>
        <v>-1232</v>
      </c>
      <c r="K36" s="168">
        <f t="shared" si="3"/>
        <v>7.73473617089111E-2</v>
      </c>
      <c r="L36" s="167">
        <f t="shared" si="4"/>
        <v>2426</v>
      </c>
      <c r="M36" s="168">
        <f t="shared" si="5"/>
        <v>1.067168348325568E-2</v>
      </c>
      <c r="N36" s="168">
        <f>H36/H35</f>
        <v>1</v>
      </c>
      <c r="O36" s="167">
        <v>4387</v>
      </c>
      <c r="P36" s="167">
        <v>0</v>
      </c>
      <c r="Q36" s="167">
        <v>2428</v>
      </c>
      <c r="R36" s="167">
        <v>4275</v>
      </c>
      <c r="S36" s="167">
        <v>4340</v>
      </c>
      <c r="T36" s="167">
        <v>4593</v>
      </c>
      <c r="U36" s="168">
        <f t="shared" si="6"/>
        <v>5.8294930875576023E-2</v>
      </c>
      <c r="V36" s="167">
        <f t="shared" si="0"/>
        <v>253</v>
      </c>
      <c r="W36" s="168">
        <f t="shared" si="7"/>
        <v>9.3870013635854611E-3</v>
      </c>
      <c r="X36" s="168">
        <f>IFERROR(T36/T35,"-")</f>
        <v>1</v>
      </c>
    </row>
    <row r="37" spans="2:24" x14ac:dyDescent="0.25">
      <c r="B37" s="121" t="s">
        <v>140</v>
      </c>
      <c r="C37" s="70">
        <v>23956</v>
      </c>
      <c r="D37" s="70">
        <v>8693</v>
      </c>
      <c r="E37" s="70">
        <v>0</v>
      </c>
      <c r="F37" s="70">
        <v>14735</v>
      </c>
      <c r="G37" s="70">
        <v>26674</v>
      </c>
      <c r="H37" s="70">
        <v>29212</v>
      </c>
      <c r="I37" s="122">
        <f t="shared" si="1"/>
        <v>9.5148834070630572E-2</v>
      </c>
      <c r="J37" s="70">
        <f t="shared" si="2"/>
        <v>2538</v>
      </c>
      <c r="K37" s="122">
        <f t="shared" si="3"/>
        <v>0.21940223743529796</v>
      </c>
      <c r="L37" s="70">
        <f t="shared" si="4"/>
        <v>5256</v>
      </c>
      <c r="M37" s="122">
        <f t="shared" si="5"/>
        <v>9.225569468582313E-3</v>
      </c>
      <c r="N37" s="122">
        <f>H37/H35</f>
        <v>0.86449054481962651</v>
      </c>
      <c r="O37" s="70">
        <v>3441</v>
      </c>
      <c r="P37" s="70">
        <v>0</v>
      </c>
      <c r="Q37" s="70">
        <v>0</v>
      </c>
      <c r="R37" s="70">
        <v>3890</v>
      </c>
      <c r="S37" s="70">
        <v>0</v>
      </c>
      <c r="T37" s="70">
        <v>3932</v>
      </c>
      <c r="U37" s="122" t="str">
        <f t="shared" si="6"/>
        <v>-</v>
      </c>
      <c r="V37" s="70">
        <f t="shared" si="0"/>
        <v>3932</v>
      </c>
      <c r="W37" s="122">
        <f t="shared" si="7"/>
        <v>8.5416222934146073E-3</v>
      </c>
      <c r="X37" s="122">
        <f>IFERROR(T37/T35,"-")</f>
        <v>0.85608534726758112</v>
      </c>
    </row>
    <row r="38" spans="2:24" ht="15.75" thickBot="1" x14ac:dyDescent="0.3">
      <c r="B38" s="121" t="s">
        <v>142</v>
      </c>
      <c r="C38" s="70">
        <v>7409</v>
      </c>
      <c r="D38" s="70">
        <v>4061</v>
      </c>
      <c r="E38" s="70">
        <v>0</v>
      </c>
      <c r="F38" s="70">
        <v>1767</v>
      </c>
      <c r="G38" s="70">
        <v>4009</v>
      </c>
      <c r="H38" s="70">
        <v>4579</v>
      </c>
      <c r="I38" s="122">
        <f t="shared" si="1"/>
        <v>0.14218009478672977</v>
      </c>
      <c r="J38" s="70">
        <f t="shared" si="2"/>
        <v>570</v>
      </c>
      <c r="K38" s="122">
        <f t="shared" si="3"/>
        <v>-0.38196787690646516</v>
      </c>
      <c r="L38" s="70">
        <f t="shared" si="4"/>
        <v>-2830</v>
      </c>
      <c r="M38" s="122">
        <f t="shared" si="5"/>
        <v>1.4461140146733674E-3</v>
      </c>
      <c r="N38" s="122">
        <f>H38/H35</f>
        <v>0.13550945518037347</v>
      </c>
      <c r="O38" s="70">
        <v>946</v>
      </c>
      <c r="P38" s="70">
        <v>0</v>
      </c>
      <c r="Q38" s="70">
        <v>0</v>
      </c>
      <c r="R38" s="70">
        <v>385</v>
      </c>
      <c r="S38" s="70">
        <v>0</v>
      </c>
      <c r="T38" s="70">
        <v>661</v>
      </c>
      <c r="U38" s="122" t="str">
        <f t="shared" si="6"/>
        <v>-</v>
      </c>
      <c r="V38" s="70">
        <f t="shared" si="0"/>
        <v>661</v>
      </c>
      <c r="W38" s="122">
        <f t="shared" si="7"/>
        <v>8.4537907017085442E-4</v>
      </c>
      <c r="X38" s="122">
        <f>IFERROR(T38/T35,"-")</f>
        <v>0.14391465273241891</v>
      </c>
    </row>
    <row r="39" spans="2:24" ht="15.75" x14ac:dyDescent="0.25">
      <c r="B39" s="162" t="s">
        <v>50</v>
      </c>
      <c r="C39" s="163">
        <v>82063</v>
      </c>
      <c r="D39" s="163">
        <v>36009</v>
      </c>
      <c r="E39" s="163">
        <v>43336</v>
      </c>
      <c r="F39" s="163">
        <v>107595</v>
      </c>
      <c r="G39" s="163">
        <v>148504</v>
      </c>
      <c r="H39" s="163">
        <v>138865</v>
      </c>
      <c r="I39" s="164">
        <f t="shared" si="1"/>
        <v>-6.4907342563163328E-2</v>
      </c>
      <c r="J39" s="163">
        <f t="shared" si="2"/>
        <v>-9639</v>
      </c>
      <c r="K39" s="164">
        <f t="shared" si="3"/>
        <v>0.69217552368302404</v>
      </c>
      <c r="L39" s="163">
        <f t="shared" si="4"/>
        <v>56802</v>
      </c>
      <c r="M39" s="164">
        <f t="shared" si="5"/>
        <v>4.3855562928066645E-2</v>
      </c>
      <c r="N39" s="165">
        <f>H39/H39</f>
        <v>1</v>
      </c>
      <c r="O39" s="163">
        <v>12797</v>
      </c>
      <c r="P39" s="163">
        <v>0</v>
      </c>
      <c r="Q39" s="163">
        <v>10658</v>
      </c>
      <c r="R39" s="163">
        <v>15515</v>
      </c>
      <c r="S39" s="163">
        <v>21748</v>
      </c>
      <c r="T39" s="163">
        <v>20589</v>
      </c>
      <c r="U39" s="164">
        <f t="shared" si="6"/>
        <v>-5.3292256759242207E-2</v>
      </c>
      <c r="V39" s="163">
        <f t="shared" si="0"/>
        <v>-1159</v>
      </c>
      <c r="W39" s="164">
        <f t="shared" si="7"/>
        <v>3.406767863298911E-2</v>
      </c>
      <c r="X39" s="165">
        <f>IFERROR(T39/T39,"-")</f>
        <v>1</v>
      </c>
    </row>
    <row r="40" spans="2:24" ht="15.75" x14ac:dyDescent="0.25">
      <c r="B40" s="166" t="s">
        <v>60</v>
      </c>
      <c r="C40" s="167">
        <v>49574</v>
      </c>
      <c r="D40" s="167">
        <v>22627</v>
      </c>
      <c r="E40" s="167">
        <v>40119</v>
      </c>
      <c r="F40" s="167">
        <v>91892</v>
      </c>
      <c r="G40" s="167">
        <v>130179</v>
      </c>
      <c r="H40" s="167">
        <v>120964</v>
      </c>
      <c r="I40" s="168">
        <f t="shared" si="1"/>
        <v>-7.0787146928459999E-2</v>
      </c>
      <c r="J40" s="167">
        <f t="shared" si="2"/>
        <v>-9215</v>
      </c>
      <c r="K40" s="168">
        <f t="shared" si="3"/>
        <v>1.4400693912131359</v>
      </c>
      <c r="L40" s="167">
        <f t="shared" si="4"/>
        <v>71390</v>
      </c>
      <c r="M40" s="168">
        <f t="shared" si="5"/>
        <v>3.8202169834232191E-2</v>
      </c>
      <c r="N40" s="168">
        <f>H40/H39</f>
        <v>0.87109062758794509</v>
      </c>
      <c r="O40" s="167">
        <v>7987</v>
      </c>
      <c r="P40" s="167">
        <v>0</v>
      </c>
      <c r="Q40" s="167">
        <v>9745</v>
      </c>
      <c r="R40" s="167">
        <v>12286</v>
      </c>
      <c r="S40" s="167">
        <v>18317</v>
      </c>
      <c r="T40" s="167">
        <v>17239</v>
      </c>
      <c r="U40" s="168">
        <f t="shared" si="6"/>
        <v>-5.8852432166839552E-2</v>
      </c>
      <c r="V40" s="167">
        <f t="shared" si="0"/>
        <v>-1078</v>
      </c>
      <c r="W40" s="168">
        <f t="shared" si="7"/>
        <v>2.6977473392517187E-2</v>
      </c>
      <c r="X40" s="168">
        <f>IFERROR(T40/T39,"-")</f>
        <v>0.83729175773471276</v>
      </c>
    </row>
    <row r="41" spans="2:24" x14ac:dyDescent="0.25">
      <c r="B41" s="121" t="s">
        <v>140</v>
      </c>
      <c r="C41" s="70">
        <v>49574</v>
      </c>
      <c r="D41" s="70">
        <v>22627</v>
      </c>
      <c r="E41" s="70">
        <v>0</v>
      </c>
      <c r="F41" s="70">
        <v>0</v>
      </c>
      <c r="G41" s="70">
        <v>0</v>
      </c>
      <c r="H41" s="70">
        <v>0</v>
      </c>
      <c r="I41" s="122" t="str">
        <f t="shared" si="1"/>
        <v>-</v>
      </c>
      <c r="J41" s="70">
        <f t="shared" si="2"/>
        <v>0</v>
      </c>
      <c r="K41" s="122">
        <f t="shared" si="3"/>
        <v>-1</v>
      </c>
      <c r="L41" s="70">
        <f t="shared" si="4"/>
        <v>-49574</v>
      </c>
      <c r="M41" s="122">
        <f t="shared" si="5"/>
        <v>0</v>
      </c>
      <c r="N41" s="122">
        <f>H41/H39</f>
        <v>0</v>
      </c>
      <c r="O41" s="70">
        <v>7987</v>
      </c>
      <c r="P41" s="70">
        <v>0</v>
      </c>
      <c r="Q41" s="70">
        <v>0</v>
      </c>
      <c r="R41" s="70">
        <v>0</v>
      </c>
      <c r="S41" s="70">
        <v>0</v>
      </c>
      <c r="T41" s="70">
        <v>0</v>
      </c>
      <c r="U41" s="122" t="str">
        <f t="shared" si="6"/>
        <v>-</v>
      </c>
      <c r="V41" s="70">
        <f t="shared" si="0"/>
        <v>0</v>
      </c>
      <c r="W41" s="122">
        <f t="shared" si="7"/>
        <v>0</v>
      </c>
      <c r="X41" s="122">
        <f>IFERROR(T41/T39,"-")</f>
        <v>0</v>
      </c>
    </row>
    <row r="42" spans="2:24" x14ac:dyDescent="0.25">
      <c r="B42" s="121" t="s">
        <v>142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2" t="str">
        <f t="shared" si="1"/>
        <v>-</v>
      </c>
      <c r="J42" s="70">
        <f t="shared" si="2"/>
        <v>0</v>
      </c>
      <c r="K42" s="122" t="str">
        <f t="shared" si="3"/>
        <v>-</v>
      </c>
      <c r="L42" s="70">
        <f t="shared" si="4"/>
        <v>0</v>
      </c>
      <c r="M42" s="122">
        <f t="shared" si="5"/>
        <v>0</v>
      </c>
      <c r="N42" s="122">
        <f>H42/H39</f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  <c r="U42" s="122" t="str">
        <f t="shared" si="6"/>
        <v>-</v>
      </c>
      <c r="V42" s="70">
        <f t="shared" si="0"/>
        <v>0</v>
      </c>
      <c r="W42" s="122">
        <f t="shared" si="7"/>
        <v>0</v>
      </c>
      <c r="X42" s="122">
        <f>IFERROR(T42/T39,"-")</f>
        <v>0</v>
      </c>
    </row>
    <row r="43" spans="2:24" ht="16.5" thickBot="1" x14ac:dyDescent="0.3">
      <c r="B43" s="169" t="s">
        <v>63</v>
      </c>
      <c r="C43" s="170">
        <v>32489</v>
      </c>
      <c r="D43" s="170">
        <v>13382</v>
      </c>
      <c r="E43" s="170">
        <v>1292</v>
      </c>
      <c r="F43" s="170">
        <v>15703</v>
      </c>
      <c r="G43" s="170">
        <v>18325</v>
      </c>
      <c r="H43" s="170">
        <v>17901</v>
      </c>
      <c r="I43" s="171">
        <f t="shared" si="1"/>
        <v>-2.3137789904501993E-2</v>
      </c>
      <c r="J43" s="170">
        <f t="shared" si="2"/>
        <v>-424</v>
      </c>
      <c r="K43" s="171">
        <f t="shared" si="3"/>
        <v>-0.44901351226568997</v>
      </c>
      <c r="L43" s="170">
        <f t="shared" si="4"/>
        <v>-14588</v>
      </c>
      <c r="M43" s="171">
        <f t="shared" si="5"/>
        <v>5.6533930938344511E-3</v>
      </c>
      <c r="N43" s="171">
        <f>H43/H39</f>
        <v>0.12890937241205488</v>
      </c>
      <c r="O43" s="170">
        <v>4810</v>
      </c>
      <c r="P43" s="170">
        <v>0</v>
      </c>
      <c r="Q43" s="170">
        <v>913</v>
      </c>
      <c r="R43" s="170">
        <v>3229</v>
      </c>
      <c r="S43" s="170">
        <v>3431</v>
      </c>
      <c r="T43" s="170">
        <v>3350</v>
      </c>
      <c r="U43" s="171">
        <f t="shared" si="6"/>
        <v>-2.3608277470125283E-2</v>
      </c>
      <c r="V43" s="170">
        <f t="shared" si="0"/>
        <v>-81</v>
      </c>
      <c r="W43" s="171">
        <f t="shared" si="7"/>
        <v>7.0902052404719189E-3</v>
      </c>
      <c r="X43" s="171">
        <f>IFERROR(T43/T39,"-")</f>
        <v>0.1627082422652873</v>
      </c>
    </row>
    <row r="44" spans="2:24" ht="15.75" x14ac:dyDescent="0.25">
      <c r="B44" s="162" t="s">
        <v>51</v>
      </c>
      <c r="C44" s="163">
        <v>129345</v>
      </c>
      <c r="D44" s="163">
        <v>52853</v>
      </c>
      <c r="E44" s="163">
        <v>73201</v>
      </c>
      <c r="F44" s="163">
        <v>122504</v>
      </c>
      <c r="G44" s="163">
        <v>143386</v>
      </c>
      <c r="H44" s="163">
        <v>147042</v>
      </c>
      <c r="I44" s="164">
        <f t="shared" si="1"/>
        <v>2.5497607855718085E-2</v>
      </c>
      <c r="J44" s="163">
        <f t="shared" si="2"/>
        <v>3656</v>
      </c>
      <c r="K44" s="164">
        <f t="shared" si="3"/>
        <v>0.13682013220456923</v>
      </c>
      <c r="L44" s="163">
        <f t="shared" si="4"/>
        <v>17697</v>
      </c>
      <c r="M44" s="164">
        <f t="shared" si="5"/>
        <v>4.6437977057349047E-2</v>
      </c>
      <c r="N44" s="165">
        <f>H44/H44</f>
        <v>1</v>
      </c>
      <c r="O44" s="163">
        <v>17228</v>
      </c>
      <c r="P44" s="163">
        <v>0</v>
      </c>
      <c r="Q44" s="163">
        <v>14398</v>
      </c>
      <c r="R44" s="163">
        <v>18083</v>
      </c>
      <c r="S44" s="163">
        <v>16810</v>
      </c>
      <c r="T44" s="163">
        <v>21632</v>
      </c>
      <c r="U44" s="164">
        <f t="shared" si="6"/>
        <v>0.28685306365258767</v>
      </c>
      <c r="V44" s="163">
        <f t="shared" si="0"/>
        <v>4822</v>
      </c>
      <c r="W44" s="164">
        <f t="shared" si="7"/>
        <v>3.9706466820518337E-2</v>
      </c>
      <c r="X44" s="165">
        <f>IFERROR(T44/T44,"-")</f>
        <v>1</v>
      </c>
    </row>
    <row r="45" spans="2:24" ht="15.75" x14ac:dyDescent="0.25">
      <c r="B45" s="166" t="s">
        <v>60</v>
      </c>
      <c r="C45" s="167">
        <v>129345</v>
      </c>
      <c r="D45" s="167">
        <v>52853</v>
      </c>
      <c r="E45" s="167">
        <v>73201</v>
      </c>
      <c r="F45" s="167">
        <v>122504</v>
      </c>
      <c r="G45" s="167">
        <v>143386</v>
      </c>
      <c r="H45" s="167">
        <v>147042</v>
      </c>
      <c r="I45" s="168">
        <f t="shared" si="1"/>
        <v>2.5497607855718085E-2</v>
      </c>
      <c r="J45" s="167">
        <f t="shared" si="2"/>
        <v>3656</v>
      </c>
      <c r="K45" s="168">
        <f t="shared" si="3"/>
        <v>0.13682013220456923</v>
      </c>
      <c r="L45" s="167">
        <f t="shared" si="4"/>
        <v>17697</v>
      </c>
      <c r="M45" s="168">
        <f t="shared" si="5"/>
        <v>4.6437977057349047E-2</v>
      </c>
      <c r="N45" s="168">
        <f>H45/H44</f>
        <v>1</v>
      </c>
      <c r="O45" s="167">
        <v>17228</v>
      </c>
      <c r="P45" s="167">
        <v>0</v>
      </c>
      <c r="Q45" s="167">
        <v>14398</v>
      </c>
      <c r="R45" s="167">
        <v>18083</v>
      </c>
      <c r="S45" s="167">
        <v>16810</v>
      </c>
      <c r="T45" s="167">
        <v>21632</v>
      </c>
      <c r="U45" s="168">
        <f t="shared" si="6"/>
        <v>0.28685306365258767</v>
      </c>
      <c r="V45" s="167">
        <f t="shared" si="0"/>
        <v>4822</v>
      </c>
      <c r="W45" s="168">
        <f t="shared" si="7"/>
        <v>3.9706466820518337E-2</v>
      </c>
      <c r="X45" s="168">
        <f>IFERROR(T45/T44,"-")</f>
        <v>1</v>
      </c>
    </row>
    <row r="46" spans="2:24" x14ac:dyDescent="0.25">
      <c r="B46" s="121" t="s">
        <v>140</v>
      </c>
      <c r="C46" s="70">
        <v>66187</v>
      </c>
      <c r="D46" s="70">
        <v>26292</v>
      </c>
      <c r="E46" s="70">
        <v>44870</v>
      </c>
      <c r="F46" s="70">
        <v>74963</v>
      </c>
      <c r="G46" s="70">
        <v>85594</v>
      </c>
      <c r="H46" s="70">
        <v>85051</v>
      </c>
      <c r="I46" s="122">
        <f t="shared" si="1"/>
        <v>-6.343902609996066E-3</v>
      </c>
      <c r="J46" s="70">
        <f t="shared" si="2"/>
        <v>-543</v>
      </c>
      <c r="K46" s="122">
        <f t="shared" si="3"/>
        <v>0.28501065163853934</v>
      </c>
      <c r="L46" s="70">
        <f t="shared" si="4"/>
        <v>18864</v>
      </c>
      <c r="M46" s="122">
        <f t="shared" si="5"/>
        <v>2.6860328251143168E-2</v>
      </c>
      <c r="N46" s="122">
        <f>H46/H44</f>
        <v>0.57841297044381879</v>
      </c>
      <c r="O46" s="70">
        <v>8161</v>
      </c>
      <c r="P46" s="70">
        <v>0</v>
      </c>
      <c r="Q46" s="70">
        <v>10003</v>
      </c>
      <c r="R46" s="70">
        <v>10838</v>
      </c>
      <c r="S46" s="70">
        <v>10021</v>
      </c>
      <c r="T46" s="70">
        <v>12572</v>
      </c>
      <c r="U46" s="122">
        <f t="shared" si="6"/>
        <v>0.25456541263346977</v>
      </c>
      <c r="V46" s="70">
        <f t="shared" si="0"/>
        <v>2551</v>
      </c>
      <c r="W46" s="122">
        <f t="shared" si="7"/>
        <v>2.3797969772757714E-2</v>
      </c>
      <c r="X46" s="122">
        <f>IFERROR(T46/T44,"-")</f>
        <v>0.5811760355029586</v>
      </c>
    </row>
    <row r="47" spans="2:24" ht="15.75" thickBot="1" x14ac:dyDescent="0.3">
      <c r="B47" s="121" t="s">
        <v>142</v>
      </c>
      <c r="C47" s="70">
        <v>63158</v>
      </c>
      <c r="D47" s="70">
        <v>26561</v>
      </c>
      <c r="E47" s="70">
        <v>28331</v>
      </c>
      <c r="F47" s="70">
        <v>47541</v>
      </c>
      <c r="G47" s="70">
        <v>57792</v>
      </c>
      <c r="H47" s="70">
        <v>61991</v>
      </c>
      <c r="I47" s="122">
        <f t="shared" si="1"/>
        <v>7.2657115171649966E-2</v>
      </c>
      <c r="J47" s="70">
        <f t="shared" si="2"/>
        <v>4199</v>
      </c>
      <c r="K47" s="122">
        <f t="shared" si="3"/>
        <v>-1.8477469204218E-2</v>
      </c>
      <c r="L47" s="70">
        <f t="shared" si="4"/>
        <v>-1167</v>
      </c>
      <c r="M47" s="122">
        <f t="shared" si="5"/>
        <v>1.9577648806205879E-2</v>
      </c>
      <c r="N47" s="122">
        <f>H47/H44</f>
        <v>0.42158702955618121</v>
      </c>
      <c r="O47" s="70">
        <v>9067</v>
      </c>
      <c r="P47" s="70">
        <v>0</v>
      </c>
      <c r="Q47" s="70">
        <v>4395</v>
      </c>
      <c r="R47" s="70">
        <v>7245</v>
      </c>
      <c r="S47" s="70">
        <v>6789</v>
      </c>
      <c r="T47" s="70">
        <v>9060</v>
      </c>
      <c r="U47" s="122">
        <f t="shared" si="6"/>
        <v>0.33451171011931069</v>
      </c>
      <c r="V47" s="70">
        <f t="shared" si="0"/>
        <v>2271</v>
      </c>
      <c r="W47" s="122">
        <f t="shared" si="7"/>
        <v>1.5908497047760622E-2</v>
      </c>
      <c r="X47" s="122">
        <f>IFERROR(T47/T44,"-")</f>
        <v>0.4188239644970414</v>
      </c>
    </row>
    <row r="48" spans="2:24" ht="15.75" x14ac:dyDescent="0.25">
      <c r="B48" s="162" t="s">
        <v>52</v>
      </c>
      <c r="C48" s="163">
        <v>140028</v>
      </c>
      <c r="D48" s="163">
        <v>52299</v>
      </c>
      <c r="E48" s="163">
        <v>44078</v>
      </c>
      <c r="F48" s="163">
        <v>145637</v>
      </c>
      <c r="G48" s="163">
        <v>157637</v>
      </c>
      <c r="H48" s="163">
        <v>167315</v>
      </c>
      <c r="I48" s="164">
        <f t="shared" si="1"/>
        <v>6.1394215824964959E-2</v>
      </c>
      <c r="J48" s="163">
        <f t="shared" si="2"/>
        <v>9678</v>
      </c>
      <c r="K48" s="164">
        <f t="shared" si="3"/>
        <v>0.1948681692232983</v>
      </c>
      <c r="L48" s="163">
        <f t="shared" si="4"/>
        <v>27287</v>
      </c>
      <c r="M48" s="164">
        <f t="shared" si="5"/>
        <v>5.2840481844305412E-2</v>
      </c>
      <c r="N48" s="165">
        <f>H48/H48</f>
        <v>1</v>
      </c>
      <c r="O48" s="163">
        <v>24858</v>
      </c>
      <c r="P48" s="163">
        <v>0</v>
      </c>
      <c r="Q48" s="163">
        <v>10219</v>
      </c>
      <c r="R48" s="163">
        <v>23111</v>
      </c>
      <c r="S48" s="163">
        <v>24276</v>
      </c>
      <c r="T48" s="163">
        <v>24893</v>
      </c>
      <c r="U48" s="164">
        <f t="shared" si="6"/>
        <v>2.5416048772450184E-2</v>
      </c>
      <c r="V48" s="163">
        <f t="shared" si="0"/>
        <v>617</v>
      </c>
      <c r="W48" s="164">
        <f t="shared" si="7"/>
        <v>5.0746897897970433E-2</v>
      </c>
      <c r="X48" s="165">
        <f>IFERROR(T48/T48,"-")</f>
        <v>1</v>
      </c>
    </row>
    <row r="49" spans="2:24" ht="15.75" x14ac:dyDescent="0.25">
      <c r="B49" s="166" t="s">
        <v>60</v>
      </c>
      <c r="C49" s="167">
        <v>98269</v>
      </c>
      <c r="D49" s="167">
        <v>39287</v>
      </c>
      <c r="E49" s="167">
        <v>35882</v>
      </c>
      <c r="F49" s="167">
        <v>119890</v>
      </c>
      <c r="G49" s="167">
        <v>130450</v>
      </c>
      <c r="H49" s="167">
        <v>138513</v>
      </c>
      <c r="I49" s="168">
        <f t="shared" si="1"/>
        <v>6.180912226906865E-2</v>
      </c>
      <c r="J49" s="167">
        <f t="shared" si="2"/>
        <v>8063</v>
      </c>
      <c r="K49" s="168">
        <f t="shared" si="3"/>
        <v>0.40952894605623347</v>
      </c>
      <c r="L49" s="167">
        <f t="shared" si="4"/>
        <v>40244</v>
      </c>
      <c r="M49" s="168">
        <f t="shared" si="5"/>
        <v>4.3744396268716346E-2</v>
      </c>
      <c r="N49" s="168">
        <f>H49/H48</f>
        <v>0.8278576338045005</v>
      </c>
      <c r="O49" s="167">
        <v>16164</v>
      </c>
      <c r="P49" s="167">
        <v>0</v>
      </c>
      <c r="Q49" s="167">
        <v>8286</v>
      </c>
      <c r="R49" s="167">
        <v>18743</v>
      </c>
      <c r="S49" s="167">
        <v>20245</v>
      </c>
      <c r="T49" s="167">
        <v>20528</v>
      </c>
      <c r="U49" s="168">
        <f t="shared" si="6"/>
        <v>1.3978760187700612E-2</v>
      </c>
      <c r="V49" s="167">
        <f t="shared" si="0"/>
        <v>283</v>
      </c>
      <c r="W49" s="168">
        <f t="shared" si="7"/>
        <v>4.1155688083668374E-2</v>
      </c>
      <c r="X49" s="168">
        <f>IFERROR(T49/T48,"-")</f>
        <v>0.82464949985939817</v>
      </c>
    </row>
    <row r="50" spans="2:24" x14ac:dyDescent="0.25">
      <c r="B50" s="121" t="s">
        <v>140</v>
      </c>
      <c r="C50" s="70">
        <v>81728</v>
      </c>
      <c r="D50" s="70">
        <v>32534</v>
      </c>
      <c r="E50" s="70">
        <v>5496</v>
      </c>
      <c r="F50" s="70">
        <v>91426</v>
      </c>
      <c r="G50" s="70">
        <v>103284</v>
      </c>
      <c r="H50" s="70">
        <v>107994</v>
      </c>
      <c r="I50" s="122">
        <f t="shared" si="1"/>
        <v>4.5602416637620546E-2</v>
      </c>
      <c r="J50" s="70">
        <f t="shared" si="2"/>
        <v>4710</v>
      </c>
      <c r="K50" s="122">
        <f t="shared" si="3"/>
        <v>0.32138312451057161</v>
      </c>
      <c r="L50" s="70">
        <f t="shared" si="4"/>
        <v>26266</v>
      </c>
      <c r="M50" s="122">
        <f t="shared" si="5"/>
        <v>3.4106057414421409E-2</v>
      </c>
      <c r="N50" s="122">
        <f>H50/H48</f>
        <v>0.64545318710217259</v>
      </c>
      <c r="O50" s="70">
        <v>13515</v>
      </c>
      <c r="P50" s="70">
        <v>0</v>
      </c>
      <c r="Q50" s="70">
        <v>5496</v>
      </c>
      <c r="R50" s="70">
        <v>13798</v>
      </c>
      <c r="S50" s="70">
        <v>15626</v>
      </c>
      <c r="T50" s="70">
        <v>15688</v>
      </c>
      <c r="U50" s="122">
        <f t="shared" si="6"/>
        <v>3.9677460642519868E-3</v>
      </c>
      <c r="V50" s="70">
        <f t="shared" si="0"/>
        <v>62</v>
      </c>
      <c r="W50" s="122">
        <f t="shared" si="7"/>
        <v>3.029750755900636E-2</v>
      </c>
      <c r="X50" s="122">
        <f>IFERROR(T50/T48,"-")</f>
        <v>0.63021733017314108</v>
      </c>
    </row>
    <row r="51" spans="2:24" x14ac:dyDescent="0.25">
      <c r="B51" s="121" t="s">
        <v>142</v>
      </c>
      <c r="C51" s="70">
        <v>16541</v>
      </c>
      <c r="D51" s="70">
        <v>6753</v>
      </c>
      <c r="E51" s="70">
        <v>2790</v>
      </c>
      <c r="F51" s="70">
        <v>28464</v>
      </c>
      <c r="G51" s="70">
        <v>27166</v>
      </c>
      <c r="H51" s="70">
        <v>30519</v>
      </c>
      <c r="I51" s="122">
        <f t="shared" si="1"/>
        <v>0.12342634175071776</v>
      </c>
      <c r="J51" s="70">
        <f t="shared" si="2"/>
        <v>3353</v>
      </c>
      <c r="K51" s="122">
        <f t="shared" si="3"/>
        <v>0.84505168974064437</v>
      </c>
      <c r="L51" s="70">
        <f t="shared" si="4"/>
        <v>13978</v>
      </c>
      <c r="M51" s="122">
        <f t="shared" si="5"/>
        <v>9.6383388542949332E-3</v>
      </c>
      <c r="N51" s="122">
        <f>H51/H48</f>
        <v>0.18240444670232794</v>
      </c>
      <c r="O51" s="70">
        <v>2649</v>
      </c>
      <c r="P51" s="70">
        <v>0</v>
      </c>
      <c r="Q51" s="70">
        <v>2790</v>
      </c>
      <c r="R51" s="70">
        <v>4945</v>
      </c>
      <c r="S51" s="70">
        <v>4619</v>
      </c>
      <c r="T51" s="70">
        <v>4840</v>
      </c>
      <c r="U51" s="122">
        <f t="shared" si="6"/>
        <v>4.7845854080969863E-2</v>
      </c>
      <c r="V51" s="70">
        <f t="shared" si="0"/>
        <v>221</v>
      </c>
      <c r="W51" s="122">
        <f t="shared" si="7"/>
        <v>1.0858180524662014E-2</v>
      </c>
      <c r="X51" s="122">
        <f>IFERROR(T51/T48,"-")</f>
        <v>0.19443216968625718</v>
      </c>
    </row>
    <row r="52" spans="2:24" ht="16.5" thickBot="1" x14ac:dyDescent="0.3">
      <c r="B52" s="169" t="s">
        <v>63</v>
      </c>
      <c r="C52" s="170">
        <v>41759</v>
      </c>
      <c r="D52" s="170">
        <v>13012</v>
      </c>
      <c r="E52" s="170">
        <v>8196</v>
      </c>
      <c r="F52" s="170">
        <v>25747</v>
      </c>
      <c r="G52" s="170">
        <v>27187</v>
      </c>
      <c r="H52" s="170">
        <v>28802</v>
      </c>
      <c r="I52" s="171">
        <f t="shared" si="1"/>
        <v>5.9403391326737109E-2</v>
      </c>
      <c r="J52" s="170">
        <f t="shared" si="2"/>
        <v>1615</v>
      </c>
      <c r="K52" s="171">
        <f t="shared" si="3"/>
        <v>-0.3102804185923993</v>
      </c>
      <c r="L52" s="170">
        <f t="shared" si="4"/>
        <v>-12957</v>
      </c>
      <c r="M52" s="171">
        <f t="shared" si="5"/>
        <v>9.0960855755890645E-3</v>
      </c>
      <c r="N52" s="171">
        <f>H52/H48</f>
        <v>0.1721423661954995</v>
      </c>
      <c r="O52" s="170">
        <v>8694</v>
      </c>
      <c r="P52" s="170">
        <v>0</v>
      </c>
      <c r="Q52" s="170">
        <v>1933</v>
      </c>
      <c r="R52" s="170">
        <v>4368</v>
      </c>
      <c r="S52" s="170">
        <v>4031</v>
      </c>
      <c r="T52" s="170">
        <v>4365</v>
      </c>
      <c r="U52" s="171">
        <f t="shared" si="6"/>
        <v>8.2857851649714709E-2</v>
      </c>
      <c r="V52" s="170">
        <f t="shared" si="0"/>
        <v>334</v>
      </c>
      <c r="W52" s="171">
        <f t="shared" si="7"/>
        <v>9.5912098143020579E-3</v>
      </c>
      <c r="X52" s="171">
        <f>IFERROR(T52/T48,"-")</f>
        <v>0.17535050014060177</v>
      </c>
    </row>
    <row r="53" spans="2:24" ht="15.75" x14ac:dyDescent="0.25">
      <c r="B53" s="162" t="s">
        <v>53</v>
      </c>
      <c r="C53" s="163">
        <f t="shared" ref="C53:H56" si="8">C6-C11-C16-C21-C26-C30-C35-C39-C44-C48</f>
        <v>75335</v>
      </c>
      <c r="D53" s="163">
        <f t="shared" si="8"/>
        <v>125383</v>
      </c>
      <c r="E53" s="163">
        <f t="shared" si="8"/>
        <v>27544</v>
      </c>
      <c r="F53" s="163">
        <f t="shared" si="8"/>
        <v>61917</v>
      </c>
      <c r="G53" s="163">
        <f t="shared" si="8"/>
        <v>68546</v>
      </c>
      <c r="H53" s="163">
        <f t="shared" si="8"/>
        <v>73521</v>
      </c>
      <c r="I53" s="164">
        <f t="shared" si="1"/>
        <v>7.2578998045108367E-2</v>
      </c>
      <c r="J53" s="163">
        <f t="shared" si="2"/>
        <v>4975</v>
      </c>
      <c r="K53" s="164">
        <f t="shared" si="3"/>
        <v>-2.4079113293953625E-2</v>
      </c>
      <c r="L53" s="163">
        <f t="shared" si="4"/>
        <v>-1814</v>
      </c>
      <c r="M53" s="164">
        <f t="shared" si="5"/>
        <v>2.3218988528674524E-2</v>
      </c>
      <c r="N53" s="165">
        <f>H53/H53</f>
        <v>1</v>
      </c>
      <c r="O53" s="163">
        <v>10916</v>
      </c>
      <c r="P53" s="163">
        <v>0</v>
      </c>
      <c r="Q53" s="163">
        <v>5251</v>
      </c>
      <c r="R53" s="163">
        <v>9064</v>
      </c>
      <c r="S53" s="163">
        <v>9508</v>
      </c>
      <c r="T53" s="163">
        <v>11740</v>
      </c>
      <c r="U53" s="164">
        <f t="shared" si="6"/>
        <v>0.23474968447623046</v>
      </c>
      <c r="V53" s="163">
        <f t="shared" si="0"/>
        <v>2232</v>
      </c>
      <c r="W53" s="164">
        <f t="shared" si="7"/>
        <v>1.9902638680593828E-2</v>
      </c>
      <c r="X53" s="165">
        <f>IFERROR(T53/T53,"-")</f>
        <v>1</v>
      </c>
    </row>
    <row r="54" spans="2:24" ht="15.75" x14ac:dyDescent="0.25">
      <c r="B54" s="166" t="s">
        <v>60</v>
      </c>
      <c r="C54" s="167">
        <f t="shared" si="8"/>
        <v>72830</v>
      </c>
      <c r="D54" s="167">
        <f t="shared" si="8"/>
        <v>92678</v>
      </c>
      <c r="E54" s="167">
        <f t="shared" si="8"/>
        <v>29252</v>
      </c>
      <c r="F54" s="167">
        <f t="shared" si="8"/>
        <v>60084</v>
      </c>
      <c r="G54" s="167">
        <f t="shared" si="8"/>
        <v>63322</v>
      </c>
      <c r="H54" s="167">
        <f t="shared" si="8"/>
        <v>67211</v>
      </c>
      <c r="I54" s="168">
        <f t="shared" si="1"/>
        <v>6.1416253434825263E-2</v>
      </c>
      <c r="J54" s="167">
        <f t="shared" si="2"/>
        <v>3889</v>
      </c>
      <c r="K54" s="168">
        <f t="shared" si="3"/>
        <v>-7.7152272415213496E-2</v>
      </c>
      <c r="L54" s="167">
        <f t="shared" si="4"/>
        <v>-5619</v>
      </c>
      <c r="M54" s="168">
        <f t="shared" si="5"/>
        <v>2.1226199834071129E-2</v>
      </c>
      <c r="N54" s="168">
        <f>H54/H53</f>
        <v>0.91417418152636665</v>
      </c>
      <c r="O54" s="167">
        <v>10421</v>
      </c>
      <c r="P54" s="167">
        <v>0</v>
      </c>
      <c r="Q54" s="167">
        <v>5197</v>
      </c>
      <c r="R54" s="167">
        <v>8593</v>
      </c>
      <c r="S54" s="167">
        <v>8768</v>
      </c>
      <c r="T54" s="167">
        <v>10729</v>
      </c>
      <c r="U54" s="168">
        <f t="shared" si="6"/>
        <v>0.22365419708029188</v>
      </c>
      <c r="V54" s="167">
        <f t="shared" si="0"/>
        <v>1961</v>
      </c>
      <c r="W54" s="168">
        <f t="shared" si="7"/>
        <v>1.8868421688254939E-2</v>
      </c>
      <c r="X54" s="168">
        <f>IFERROR(T54/T53,"-")</f>
        <v>0.91388415672913115</v>
      </c>
    </row>
    <row r="55" spans="2:24" x14ac:dyDescent="0.25">
      <c r="B55" s="121" t="s">
        <v>140</v>
      </c>
      <c r="C55" s="70">
        <f t="shared" si="8"/>
        <v>64670</v>
      </c>
      <c r="D55" s="70">
        <f t="shared" si="8"/>
        <v>76595</v>
      </c>
      <c r="E55" s="70">
        <f t="shared" si="8"/>
        <v>85484</v>
      </c>
      <c r="F55" s="70">
        <f t="shared" si="8"/>
        <v>223164</v>
      </c>
      <c r="G55" s="70">
        <f t="shared" si="8"/>
        <v>216610</v>
      </c>
      <c r="H55" s="70">
        <f t="shared" si="8"/>
        <v>258534</v>
      </c>
      <c r="I55" s="122">
        <f t="shared" si="1"/>
        <v>0.19354600433959646</v>
      </c>
      <c r="J55" s="70">
        <f t="shared" si="2"/>
        <v>41924</v>
      </c>
      <c r="K55" s="122">
        <f t="shared" si="3"/>
        <v>2.9977423844131748</v>
      </c>
      <c r="L55" s="70">
        <f t="shared" si="4"/>
        <v>193864</v>
      </c>
      <c r="M55" s="122">
        <f t="shared" si="5"/>
        <v>8.1648753149064071E-2</v>
      </c>
      <c r="N55" s="122">
        <f>H55/H53</f>
        <v>3.516464683559799</v>
      </c>
      <c r="O55" s="70">
        <v>8394</v>
      </c>
      <c r="P55" s="70">
        <v>0</v>
      </c>
      <c r="Q55" s="70">
        <v>3938</v>
      </c>
      <c r="R55" s="70">
        <v>6114</v>
      </c>
      <c r="S55" s="70">
        <v>6892</v>
      </c>
      <c r="T55" s="70">
        <v>7693</v>
      </c>
      <c r="U55" s="122">
        <f t="shared" si="6"/>
        <v>0.11622170632617523</v>
      </c>
      <c r="V55" s="70">
        <f t="shared" si="0"/>
        <v>801</v>
      </c>
      <c r="W55" s="122">
        <f t="shared" si="7"/>
        <v>1.3425058792271698E-2</v>
      </c>
      <c r="X55" s="122">
        <f>IFERROR(T55/T53,"-")</f>
        <v>0.65528109028960813</v>
      </c>
    </row>
    <row r="56" spans="2:24" x14ac:dyDescent="0.25">
      <c r="B56" s="121" t="s">
        <v>142</v>
      </c>
      <c r="C56" s="70">
        <f t="shared" si="8"/>
        <v>31053</v>
      </c>
      <c r="D56" s="70">
        <f t="shared" si="8"/>
        <v>24275</v>
      </c>
      <c r="E56" s="70">
        <f t="shared" si="8"/>
        <v>29146</v>
      </c>
      <c r="F56" s="70">
        <f t="shared" si="8"/>
        <v>46312</v>
      </c>
      <c r="G56" s="70">
        <f t="shared" si="8"/>
        <v>72274</v>
      </c>
      <c r="H56" s="70">
        <f t="shared" si="8"/>
        <v>65342</v>
      </c>
      <c r="I56" s="122">
        <f t="shared" si="1"/>
        <v>-9.5912776378780706E-2</v>
      </c>
      <c r="J56" s="70">
        <f t="shared" si="2"/>
        <v>-6932</v>
      </c>
      <c r="K56" s="122">
        <f t="shared" si="3"/>
        <v>1.1042089331143528</v>
      </c>
      <c r="L56" s="70">
        <f t="shared" si="4"/>
        <v>34289</v>
      </c>
      <c r="M56" s="122">
        <f t="shared" si="5"/>
        <v>2.0635942770645812E-2</v>
      </c>
      <c r="N56" s="122">
        <f>H56/H53</f>
        <v>0.88875287332870878</v>
      </c>
      <c r="O56" s="70">
        <v>2027</v>
      </c>
      <c r="P56" s="70">
        <v>0</v>
      </c>
      <c r="Q56" s="70">
        <v>1259</v>
      </c>
      <c r="R56" s="70">
        <v>2479</v>
      </c>
      <c r="S56" s="70">
        <v>1876</v>
      </c>
      <c r="T56" s="70">
        <v>3036</v>
      </c>
      <c r="U56" s="122">
        <f t="shared" si="6"/>
        <v>0.61833688699360345</v>
      </c>
      <c r="V56" s="70">
        <f t="shared" si="0"/>
        <v>1160</v>
      </c>
      <c r="W56" s="122">
        <f t="shared" si="7"/>
        <v>5.4433628959832418E-3</v>
      </c>
      <c r="X56" s="122">
        <f>IFERROR(T56/T53,"-")</f>
        <v>0.25860306643952302</v>
      </c>
    </row>
    <row r="57" spans="2:24" ht="15.75" x14ac:dyDescent="0.25">
      <c r="B57" s="169" t="s">
        <v>63</v>
      </c>
      <c r="C57" s="170">
        <f>C53-C54</f>
        <v>2505</v>
      </c>
      <c r="D57" s="170">
        <f t="shared" ref="D57:H57" si="9">D53-D54</f>
        <v>32705</v>
      </c>
      <c r="E57" s="170">
        <f t="shared" si="9"/>
        <v>-1708</v>
      </c>
      <c r="F57" s="170">
        <f t="shared" si="9"/>
        <v>1833</v>
      </c>
      <c r="G57" s="170">
        <f t="shared" si="9"/>
        <v>5224</v>
      </c>
      <c r="H57" s="170">
        <f t="shared" si="9"/>
        <v>6310</v>
      </c>
      <c r="I57" s="171">
        <f t="shared" si="1"/>
        <v>0.20788667687595708</v>
      </c>
      <c r="J57" s="170">
        <f t="shared" si="2"/>
        <v>1086</v>
      </c>
      <c r="K57" s="171">
        <f t="shared" si="3"/>
        <v>1.5189620758483033</v>
      </c>
      <c r="L57" s="170">
        <f t="shared" si="4"/>
        <v>3805</v>
      </c>
      <c r="M57" s="171">
        <f t="shared" si="5"/>
        <v>1.9927886946033957E-3</v>
      </c>
      <c r="N57" s="171">
        <f>H57/H53</f>
        <v>8.5825818473633381E-2</v>
      </c>
      <c r="O57" s="170">
        <v>820</v>
      </c>
      <c r="P57" s="170">
        <v>0</v>
      </c>
      <c r="Q57" s="170">
        <v>128</v>
      </c>
      <c r="R57" s="170">
        <v>1238</v>
      </c>
      <c r="S57" s="170">
        <v>1494</v>
      </c>
      <c r="T57" s="170">
        <v>4419</v>
      </c>
      <c r="U57" s="171">
        <f t="shared" si="6"/>
        <v>1.9578313253012047</v>
      </c>
      <c r="V57" s="170">
        <f t="shared" si="0"/>
        <v>2925</v>
      </c>
      <c r="W57" s="171">
        <f t="shared" si="7"/>
        <v>2.7183877633026434E-3</v>
      </c>
      <c r="X57" s="171">
        <f>IFERROR(T57/T53,"-")</f>
        <v>0.37640545144804088</v>
      </c>
    </row>
    <row r="58" spans="2:24" x14ac:dyDescent="0.25">
      <c r="B58" s="125"/>
      <c r="C58" s="126"/>
      <c r="D58" s="126"/>
      <c r="E58" s="126"/>
      <c r="F58" s="126"/>
      <c r="G58" s="126"/>
      <c r="H58" s="127"/>
      <c r="I58" s="126"/>
      <c r="J58" s="128"/>
      <c r="K58" s="126"/>
      <c r="L58" s="128"/>
      <c r="M58" s="128"/>
      <c r="N58" s="128"/>
    </row>
    <row r="59" spans="2:24" x14ac:dyDescent="0.25">
      <c r="B59" s="129" t="s">
        <v>55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16839-B7C8-4BC3-A30F-C92486EDD82F}">
  <sheetPr codeName="Hoja34"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7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P3" s="173" t="s">
        <v>260</v>
      </c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</row>
    <row r="4" spans="1:27" ht="6" customHeight="1" x14ac:dyDescent="0.25"/>
    <row r="5" spans="1:27" ht="15.75" x14ac:dyDescent="0.25">
      <c r="B5" s="175"/>
      <c r="C5" s="176" t="s">
        <v>43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P5" s="175"/>
      <c r="Q5" s="176" t="s">
        <v>43</v>
      </c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s="178" customFormat="1" ht="72" customHeight="1" x14ac:dyDescent="0.25">
      <c r="B6" s="179"/>
      <c r="C6" s="180">
        <v>2018</v>
      </c>
      <c r="D6" s="181">
        <v>2019</v>
      </c>
      <c r="E6" s="181">
        <v>2020</v>
      </c>
      <c r="F6" s="181">
        <v>2021</v>
      </c>
      <c r="G6" s="181">
        <v>2022</v>
      </c>
      <c r="H6" s="181">
        <v>2023</v>
      </c>
      <c r="I6" s="182" t="str">
        <f>CONCATENATE("var. ",RIGHT(H6,2),"/",RIGHT(G6,2))</f>
        <v>var. 23/22</v>
      </c>
      <c r="J6" s="182" t="str">
        <f>CONCATENATE("var. ",RIGHT(H6,2),"/",RIGHT(E6,2))</f>
        <v>var. 23/20</v>
      </c>
      <c r="K6" s="183" t="str">
        <f>CONCATENATE("dif. ",RIGHT(H6,2),"/",RIGHT(G6,2))</f>
        <v>dif. 23/22</v>
      </c>
      <c r="L6" s="183" t="str">
        <f>CONCATENATE("dif. ",RIGHT(H6,2),"/",RIGHT(E6,2))</f>
        <v>dif. 23/20</v>
      </c>
      <c r="M6" s="182" t="str">
        <f>CONCATENATE("Cuota s/ total lugares de residencia ",RIGHT(H6,4))</f>
        <v>Cuota s/ total lugares de residencia 2023</v>
      </c>
      <c r="P6" s="179"/>
      <c r="Q6" s="180">
        <v>2018</v>
      </c>
      <c r="R6" s="181">
        <v>2019</v>
      </c>
      <c r="S6" s="181">
        <v>2020</v>
      </c>
      <c r="T6" s="181">
        <v>2021</v>
      </c>
      <c r="U6" s="181">
        <v>2022</v>
      </c>
      <c r="V6" s="181">
        <v>2023</v>
      </c>
      <c r="W6" s="182" t="str">
        <f>CONCATENATE("var. ",RIGHT(V6,2),"/",RIGHT(U6,2))</f>
        <v>var. 23/22</v>
      </c>
      <c r="X6" s="182" t="str">
        <f>CONCATENATE("var. ",RIGHT(V6,2),"/",RIGHT(S6,2))</f>
        <v>var. 23/20</v>
      </c>
      <c r="Y6" s="183" t="str">
        <f>CONCATENATE("dif. ",RIGHT(V6,2),"/",RIGHT(U6,2))</f>
        <v>dif. 23/22</v>
      </c>
      <c r="Z6" s="183" t="str">
        <f>CONCATENATE("dif. ",RIGHT(V6,2),"/",RIGHT(S6,2))</f>
        <v>dif. 23/20</v>
      </c>
      <c r="AA6" s="182" t="str">
        <f>CONCATENATE("Cuota s/ total lugares de residencia ",RIGHT(V6,4))</f>
        <v>Cuota s/ total lugares de residencia 2023</v>
      </c>
    </row>
    <row r="7" spans="1:27" x14ac:dyDescent="0.25">
      <c r="A7" s="1"/>
      <c r="B7" s="184" t="s">
        <v>43</v>
      </c>
      <c r="C7" s="185"/>
      <c r="D7" s="185"/>
      <c r="E7" s="185"/>
      <c r="F7" s="185"/>
      <c r="G7" s="185"/>
      <c r="H7" s="186"/>
      <c r="I7" s="186"/>
      <c r="J7" s="186"/>
      <c r="K7" s="186"/>
      <c r="L7" s="185"/>
      <c r="M7" s="185"/>
      <c r="N7" s="101"/>
      <c r="P7" s="187" t="s">
        <v>52</v>
      </c>
      <c r="Q7" s="185"/>
      <c r="R7" s="185"/>
      <c r="S7" s="185"/>
      <c r="T7" s="185"/>
      <c r="U7" s="185"/>
      <c r="V7" s="186"/>
      <c r="W7" s="186"/>
      <c r="X7" s="186"/>
      <c r="Y7" s="186"/>
      <c r="Z7" s="185"/>
      <c r="AA7" s="185"/>
    </row>
    <row r="8" spans="1:27" x14ac:dyDescent="0.25">
      <c r="A8" s="1"/>
      <c r="B8" s="188" t="s">
        <v>68</v>
      </c>
      <c r="C8" s="189">
        <v>4872456</v>
      </c>
      <c r="D8" s="189">
        <v>4831573</v>
      </c>
      <c r="E8" s="189">
        <v>1565303</v>
      </c>
      <c r="F8" s="189">
        <v>2335438</v>
      </c>
      <c r="G8" s="189">
        <v>4757683</v>
      </c>
      <c r="H8" s="189">
        <v>5188807</v>
      </c>
      <c r="I8" s="190">
        <f>IFERROR(H8/G8-1,"-")</f>
        <v>9.0616377762032574E-2</v>
      </c>
      <c r="J8" s="190">
        <f>IFERROR(H8/E8-1,"-")</f>
        <v>2.3148898328310876</v>
      </c>
      <c r="K8" s="189">
        <f>H8-G8</f>
        <v>431124</v>
      </c>
      <c r="L8" s="189">
        <f>H8-E8</f>
        <v>3623504</v>
      </c>
      <c r="M8" s="190">
        <f>H8/H$8</f>
        <v>1</v>
      </c>
      <c r="N8" s="101"/>
      <c r="P8" s="188" t="s">
        <v>68</v>
      </c>
      <c r="Q8" s="189">
        <v>272428</v>
      </c>
      <c r="R8" s="189">
        <v>250224</v>
      </c>
      <c r="S8" s="189">
        <v>96681</v>
      </c>
      <c r="T8" s="189">
        <v>140346</v>
      </c>
      <c r="U8" s="189">
        <v>257117</v>
      </c>
      <c r="V8" s="189">
        <v>278594</v>
      </c>
      <c r="W8" s="190">
        <f>IFERROR(V8/U8-1,"-")</f>
        <v>8.3530066078866927E-2</v>
      </c>
      <c r="X8" s="190">
        <f>IFERROR(V8/S8-1,"-")</f>
        <v>1.8815796278482844</v>
      </c>
      <c r="Y8" s="189">
        <f>V8-U8</f>
        <v>21477</v>
      </c>
      <c r="Z8" s="189">
        <f>V8-S8</f>
        <v>181913</v>
      </c>
      <c r="AA8" s="190">
        <f>V8/V$8</f>
        <v>1</v>
      </c>
    </row>
    <row r="9" spans="1:27" x14ac:dyDescent="0.25">
      <c r="A9" s="1" t="s">
        <v>96</v>
      </c>
      <c r="B9" s="191" t="s">
        <v>97</v>
      </c>
      <c r="C9" s="192">
        <v>1028693</v>
      </c>
      <c r="D9" s="192">
        <v>1047557</v>
      </c>
      <c r="E9" s="192">
        <v>456683</v>
      </c>
      <c r="F9" s="192">
        <v>800301</v>
      </c>
      <c r="G9" s="192">
        <v>1016781</v>
      </c>
      <c r="H9" s="192">
        <v>1041269</v>
      </c>
      <c r="I9" s="193">
        <f>IFERROR(H9/G9-1,"-")</f>
        <v>2.4083848931087504E-2</v>
      </c>
      <c r="J9" s="194">
        <f t="shared" ref="J9:J20" si="0">IFERROR(H9/E9-1,"-")</f>
        <v>1.2800695449578812</v>
      </c>
      <c r="K9" s="192">
        <f t="shared" ref="K9:K19" si="1">H9-G9</f>
        <v>24488</v>
      </c>
      <c r="L9" s="192">
        <f t="shared" ref="L9:L20" si="2">H9-E9</f>
        <v>584586</v>
      </c>
      <c r="M9" s="193">
        <f>H9/H$8</f>
        <v>0.20067599353762822</v>
      </c>
      <c r="N9" s="101"/>
      <c r="P9" s="191" t="s">
        <v>97</v>
      </c>
      <c r="Q9" s="192">
        <v>51968</v>
      </c>
      <c r="R9" s="192">
        <v>45577</v>
      </c>
      <c r="S9" s="192">
        <v>26839</v>
      </c>
      <c r="T9" s="192">
        <v>45216</v>
      </c>
      <c r="U9" s="192">
        <v>29061</v>
      </c>
      <c r="V9" s="192">
        <v>32018</v>
      </c>
      <c r="W9" s="193">
        <f>IFERROR(V9/U9-1,"-")</f>
        <v>0.10175148824885594</v>
      </c>
      <c r="X9" s="194">
        <f t="shared" ref="X9:X20" si="3">IFERROR(V9/S9-1,"-")</f>
        <v>0.19296546071016052</v>
      </c>
      <c r="Y9" s="192">
        <f t="shared" ref="Y9:Y19" si="4">V9-U9</f>
        <v>2957</v>
      </c>
      <c r="Z9" s="192">
        <f t="shared" ref="Z9:Z20" si="5">V9-S9</f>
        <v>5179</v>
      </c>
      <c r="AA9" s="193">
        <f>V9/V$8</f>
        <v>0.1149270982146062</v>
      </c>
    </row>
    <row r="10" spans="1:27" x14ac:dyDescent="0.25">
      <c r="A10" s="195" t="s">
        <v>103</v>
      </c>
      <c r="B10" s="196" t="s">
        <v>103</v>
      </c>
      <c r="C10" s="197">
        <v>422456</v>
      </c>
      <c r="D10" s="197">
        <v>415150</v>
      </c>
      <c r="E10" s="197">
        <v>208389</v>
      </c>
      <c r="F10" s="197">
        <v>416048</v>
      </c>
      <c r="G10" s="197">
        <v>423208</v>
      </c>
      <c r="H10" s="197">
        <v>428791</v>
      </c>
      <c r="I10" s="198">
        <f>IFERROR(H10/G10-1,"-")</f>
        <v>1.3192094667397569E-2</v>
      </c>
      <c r="J10" s="199">
        <f t="shared" si="0"/>
        <v>1.0576469967224758</v>
      </c>
      <c r="K10" s="197">
        <f t="shared" si="1"/>
        <v>5583</v>
      </c>
      <c r="L10" s="197">
        <f t="shared" si="2"/>
        <v>220402</v>
      </c>
      <c r="M10" s="198">
        <f>H10/H$8</f>
        <v>8.2637685309937328E-2</v>
      </c>
      <c r="N10" s="101"/>
      <c r="P10" s="196" t="s">
        <v>103</v>
      </c>
      <c r="Q10" s="197">
        <v>36715</v>
      </c>
      <c r="R10" s="197">
        <v>24890</v>
      </c>
      <c r="S10" s="197">
        <v>20058</v>
      </c>
      <c r="T10" s="197">
        <v>34195</v>
      </c>
      <c r="U10" s="197">
        <v>19943</v>
      </c>
      <c r="V10" s="197">
        <v>20738</v>
      </c>
      <c r="W10" s="198">
        <f>IFERROR(V10/U10-1,"-")</f>
        <v>3.9863611292182632E-2</v>
      </c>
      <c r="X10" s="199">
        <f t="shared" si="3"/>
        <v>3.3901685113171709E-2</v>
      </c>
      <c r="Y10" s="197">
        <f t="shared" si="4"/>
        <v>795</v>
      </c>
      <c r="Z10" s="197">
        <f t="shared" si="5"/>
        <v>680</v>
      </c>
      <c r="AA10" s="198">
        <f>V10/V$8</f>
        <v>7.4438071171669173E-2</v>
      </c>
    </row>
    <row r="11" spans="1:27" x14ac:dyDescent="0.25">
      <c r="A11" s="195" t="s">
        <v>100</v>
      </c>
      <c r="B11" s="196" t="s">
        <v>100</v>
      </c>
      <c r="C11" s="197">
        <v>606237</v>
      </c>
      <c r="D11" s="197">
        <v>632407</v>
      </c>
      <c r="E11" s="197">
        <v>248294</v>
      </c>
      <c r="F11" s="197">
        <v>384253</v>
      </c>
      <c r="G11" s="197">
        <v>593573</v>
      </c>
      <c r="H11" s="197">
        <v>612478</v>
      </c>
      <c r="I11" s="198">
        <f>IFERROR(H11/G11-1,"-")</f>
        <v>3.1849494501939857E-2</v>
      </c>
      <c r="J11" s="199">
        <f t="shared" si="0"/>
        <v>1.4667450683463956</v>
      </c>
      <c r="K11" s="197">
        <f t="shared" si="1"/>
        <v>18905</v>
      </c>
      <c r="L11" s="197">
        <f t="shared" si="2"/>
        <v>364184</v>
      </c>
      <c r="M11" s="198">
        <f>H11/H$8</f>
        <v>0.11803830822769087</v>
      </c>
      <c r="N11" s="101"/>
      <c r="P11" s="196" t="s">
        <v>100</v>
      </c>
      <c r="Q11" s="197">
        <v>15253</v>
      </c>
      <c r="R11" s="197">
        <v>20687</v>
      </c>
      <c r="S11" s="197">
        <v>6781</v>
      </c>
      <c r="T11" s="197">
        <v>11021</v>
      </c>
      <c r="U11" s="197">
        <v>9118</v>
      </c>
      <c r="V11" s="197">
        <v>11280</v>
      </c>
      <c r="W11" s="198">
        <f>IFERROR(V11/U11-1,"-")</f>
        <v>0.23711340206185572</v>
      </c>
      <c r="X11" s="199">
        <f t="shared" si="3"/>
        <v>0.66347146438578375</v>
      </c>
      <c r="Y11" s="197">
        <f t="shared" si="4"/>
        <v>2162</v>
      </c>
      <c r="Z11" s="197">
        <f t="shared" si="5"/>
        <v>4499</v>
      </c>
      <c r="AA11" s="198">
        <f>V11/V$8</f>
        <v>4.0489027042937033E-2</v>
      </c>
    </row>
    <row r="12" spans="1:27" x14ac:dyDescent="0.25">
      <c r="A12" s="1"/>
      <c r="B12" s="191" t="s">
        <v>107</v>
      </c>
      <c r="C12" s="192">
        <v>3843763</v>
      </c>
      <c r="D12" s="192">
        <v>3784016</v>
      </c>
      <c r="E12" s="192">
        <v>1108620</v>
      </c>
      <c r="F12" s="192">
        <v>1535137</v>
      </c>
      <c r="G12" s="192">
        <v>3740902</v>
      </c>
      <c r="H12" s="192">
        <v>4147538</v>
      </c>
      <c r="I12" s="193">
        <f>IFERROR(H12/G12-1,"-")</f>
        <v>0.10869998732925912</v>
      </c>
      <c r="J12" s="194">
        <f t="shared" si="0"/>
        <v>2.7411719074164278</v>
      </c>
      <c r="K12" s="192">
        <f t="shared" si="1"/>
        <v>406636</v>
      </c>
      <c r="L12" s="192">
        <f t="shared" si="2"/>
        <v>3038918</v>
      </c>
      <c r="M12" s="193">
        <f>H12/H$8</f>
        <v>0.79932400646237178</v>
      </c>
      <c r="N12" s="101"/>
      <c r="P12" s="191" t="s">
        <v>107</v>
      </c>
      <c r="Q12" s="192">
        <v>220460</v>
      </c>
      <c r="R12" s="192">
        <v>204647</v>
      </c>
      <c r="S12" s="192">
        <v>69842</v>
      </c>
      <c r="T12" s="192">
        <v>95130</v>
      </c>
      <c r="U12" s="192">
        <v>228056</v>
      </c>
      <c r="V12" s="192">
        <v>246576</v>
      </c>
      <c r="W12" s="193">
        <f>IFERROR(V12/U12-1,"-")</f>
        <v>8.1208124320342412E-2</v>
      </c>
      <c r="X12" s="194">
        <f t="shared" si="3"/>
        <v>2.5304830904040547</v>
      </c>
      <c r="Y12" s="192">
        <f t="shared" si="4"/>
        <v>18520</v>
      </c>
      <c r="Z12" s="192">
        <f t="shared" si="5"/>
        <v>176734</v>
      </c>
      <c r="AA12" s="193">
        <f>V12/V$8</f>
        <v>0.88507290178539377</v>
      </c>
    </row>
    <row r="13" spans="1:27" s="74" customFormat="1" x14ac:dyDescent="0.25">
      <c r="B13" s="196" t="s">
        <v>110</v>
      </c>
      <c r="C13" s="197">
        <v>1692213</v>
      </c>
      <c r="D13" s="197">
        <v>1721079</v>
      </c>
      <c r="E13" s="197">
        <v>436137</v>
      </c>
      <c r="F13" s="197">
        <v>446045</v>
      </c>
      <c r="G13" s="197">
        <v>1722453</v>
      </c>
      <c r="H13" s="197">
        <v>1939344</v>
      </c>
      <c r="I13" s="198">
        <f t="shared" ref="I13:I20" si="6">IFERROR(H13/G13-1,"-")</f>
        <v>0.12591983641933924</v>
      </c>
      <c r="J13" s="199">
        <f t="shared" si="0"/>
        <v>3.4466394733764849</v>
      </c>
      <c r="K13" s="197">
        <f t="shared" si="1"/>
        <v>216891</v>
      </c>
      <c r="L13" s="197">
        <f t="shared" si="2"/>
        <v>1503207</v>
      </c>
      <c r="M13" s="198">
        <f t="shared" ref="M13:M20" si="7">H13/H$8</f>
        <v>0.37375527746551374</v>
      </c>
      <c r="N13" s="200"/>
      <c r="P13" s="196" t="s">
        <v>110</v>
      </c>
      <c r="Q13" s="197">
        <v>111248</v>
      </c>
      <c r="R13" s="197">
        <v>100583</v>
      </c>
      <c r="S13" s="197">
        <v>26093</v>
      </c>
      <c r="T13" s="197">
        <v>26467</v>
      </c>
      <c r="U13" s="197">
        <v>96562</v>
      </c>
      <c r="V13" s="197">
        <v>105830</v>
      </c>
      <c r="W13" s="198">
        <f t="shared" ref="W13:W20" si="8">IFERROR(V13/U13-1,"-")</f>
        <v>9.5979785008595497E-2</v>
      </c>
      <c r="X13" s="199">
        <f t="shared" si="3"/>
        <v>3.0558770551488905</v>
      </c>
      <c r="Y13" s="197">
        <f t="shared" si="4"/>
        <v>9268</v>
      </c>
      <c r="Z13" s="197">
        <f t="shared" si="5"/>
        <v>79737</v>
      </c>
      <c r="AA13" s="198">
        <f t="shared" ref="AA13:AA20" si="9">V13/V$8</f>
        <v>0.37987178474769734</v>
      </c>
    </row>
    <row r="14" spans="1:27" s="74" customFormat="1" x14ac:dyDescent="0.25">
      <c r="B14" s="196" t="s">
        <v>113</v>
      </c>
      <c r="C14" s="197">
        <v>580856</v>
      </c>
      <c r="D14" s="197">
        <v>491040</v>
      </c>
      <c r="E14" s="197">
        <v>138922</v>
      </c>
      <c r="F14" s="197">
        <v>222501</v>
      </c>
      <c r="G14" s="197">
        <v>385709</v>
      </c>
      <c r="H14" s="197">
        <v>431586</v>
      </c>
      <c r="I14" s="198">
        <f t="shared" si="6"/>
        <v>0.11894200031630064</v>
      </c>
      <c r="J14" s="199">
        <f t="shared" si="0"/>
        <v>2.1066785678294293</v>
      </c>
      <c r="K14" s="197">
        <f t="shared" si="1"/>
        <v>45877</v>
      </c>
      <c r="L14" s="197">
        <f t="shared" si="2"/>
        <v>292664</v>
      </c>
      <c r="M14" s="198">
        <f t="shared" si="7"/>
        <v>8.3176344774434668E-2</v>
      </c>
      <c r="N14" s="200"/>
      <c r="P14" s="196" t="s">
        <v>113</v>
      </c>
      <c r="Q14" s="197">
        <v>15410</v>
      </c>
      <c r="R14" s="197">
        <v>15093</v>
      </c>
      <c r="S14" s="197">
        <v>6042</v>
      </c>
      <c r="T14" s="197">
        <v>9298</v>
      </c>
      <c r="U14" s="197">
        <v>16587</v>
      </c>
      <c r="V14" s="197">
        <v>20785</v>
      </c>
      <c r="W14" s="198">
        <f t="shared" si="8"/>
        <v>0.25308976909628011</v>
      </c>
      <c r="X14" s="199">
        <f t="shared" si="3"/>
        <v>2.4400860642171467</v>
      </c>
      <c r="Y14" s="197">
        <f t="shared" si="4"/>
        <v>4198</v>
      </c>
      <c r="Z14" s="197">
        <f t="shared" si="5"/>
        <v>14743</v>
      </c>
      <c r="AA14" s="198">
        <f t="shared" si="9"/>
        <v>7.460677545101474E-2</v>
      </c>
    </row>
    <row r="15" spans="1:27" x14ac:dyDescent="0.25">
      <c r="A15" s="1"/>
      <c r="B15" s="196" t="s">
        <v>116</v>
      </c>
      <c r="C15" s="197">
        <v>162041</v>
      </c>
      <c r="D15" s="197">
        <v>166950</v>
      </c>
      <c r="E15" s="197">
        <v>58766</v>
      </c>
      <c r="F15" s="197">
        <v>128102</v>
      </c>
      <c r="G15" s="197">
        <v>197280</v>
      </c>
      <c r="H15" s="197">
        <v>216824</v>
      </c>
      <c r="I15" s="198">
        <f t="shared" si="6"/>
        <v>9.9067315490673158E-2</v>
      </c>
      <c r="J15" s="199">
        <f t="shared" si="0"/>
        <v>2.6896164448830957</v>
      </c>
      <c r="K15" s="197">
        <f t="shared" si="1"/>
        <v>19544</v>
      </c>
      <c r="L15" s="197">
        <f t="shared" si="2"/>
        <v>158058</v>
      </c>
      <c r="M15" s="198">
        <f t="shared" si="7"/>
        <v>4.1786869313119569E-2</v>
      </c>
      <c r="N15" s="101"/>
      <c r="P15" s="196" t="s">
        <v>116</v>
      </c>
      <c r="Q15" s="197">
        <v>24474</v>
      </c>
      <c r="R15" s="197">
        <v>19622</v>
      </c>
      <c r="S15" s="197">
        <v>6586</v>
      </c>
      <c r="T15" s="197">
        <v>15246</v>
      </c>
      <c r="U15" s="197">
        <v>26940</v>
      </c>
      <c r="V15" s="197">
        <v>25089</v>
      </c>
      <c r="W15" s="198">
        <f t="shared" si="8"/>
        <v>-6.8708240534521181E-2</v>
      </c>
      <c r="X15" s="199">
        <f t="shared" si="3"/>
        <v>2.8094442757364106</v>
      </c>
      <c r="Y15" s="197">
        <f t="shared" si="4"/>
        <v>-1851</v>
      </c>
      <c r="Z15" s="197">
        <f t="shared" si="5"/>
        <v>18503</v>
      </c>
      <c r="AA15" s="198">
        <f t="shared" si="9"/>
        <v>9.0055780095766605E-2</v>
      </c>
    </row>
    <row r="16" spans="1:27" x14ac:dyDescent="0.25">
      <c r="A16" s="1"/>
      <c r="B16" s="196" t="s">
        <v>123</v>
      </c>
      <c r="C16" s="197">
        <v>146606</v>
      </c>
      <c r="D16" s="197">
        <v>137818</v>
      </c>
      <c r="E16" s="197">
        <v>39662</v>
      </c>
      <c r="F16" s="197">
        <v>93209</v>
      </c>
      <c r="G16" s="197">
        <v>169583</v>
      </c>
      <c r="H16" s="197">
        <v>165044</v>
      </c>
      <c r="I16" s="198">
        <f t="shared" si="6"/>
        <v>-2.6765654576225262E-2</v>
      </c>
      <c r="J16" s="199">
        <f t="shared" si="0"/>
        <v>3.1612626695577628</v>
      </c>
      <c r="K16" s="197">
        <f t="shared" si="1"/>
        <v>-4539</v>
      </c>
      <c r="L16" s="197">
        <f t="shared" si="2"/>
        <v>125382</v>
      </c>
      <c r="M16" s="198">
        <f t="shared" si="7"/>
        <v>3.1807696836671707E-2</v>
      </c>
      <c r="N16" s="101"/>
      <c r="P16" s="196" t="s">
        <v>123</v>
      </c>
      <c r="Q16" s="197">
        <v>4413</v>
      </c>
      <c r="R16" s="197">
        <v>3955</v>
      </c>
      <c r="S16" s="197">
        <v>1273</v>
      </c>
      <c r="T16" s="197">
        <v>4366</v>
      </c>
      <c r="U16" s="197">
        <v>9965</v>
      </c>
      <c r="V16" s="197">
        <v>8878</v>
      </c>
      <c r="W16" s="198">
        <f t="shared" si="8"/>
        <v>-0.10908178625188159</v>
      </c>
      <c r="X16" s="199">
        <f t="shared" si="3"/>
        <v>5.9740769835035348</v>
      </c>
      <c r="Y16" s="197">
        <f t="shared" si="4"/>
        <v>-1087</v>
      </c>
      <c r="Z16" s="197">
        <f t="shared" si="5"/>
        <v>7605</v>
      </c>
      <c r="AA16" s="198">
        <f t="shared" si="9"/>
        <v>3.186716153255275E-2</v>
      </c>
    </row>
    <row r="17" spans="1:27" x14ac:dyDescent="0.25">
      <c r="A17" s="1"/>
      <c r="B17" s="196" t="s">
        <v>119</v>
      </c>
      <c r="C17" s="197">
        <v>136223</v>
      </c>
      <c r="D17" s="197">
        <v>133862</v>
      </c>
      <c r="E17" s="197">
        <v>55544</v>
      </c>
      <c r="F17" s="197">
        <v>93337</v>
      </c>
      <c r="G17" s="197">
        <v>146133</v>
      </c>
      <c r="H17" s="197">
        <v>151265</v>
      </c>
      <c r="I17" s="198">
        <f t="shared" si="6"/>
        <v>3.5118693245194343E-2</v>
      </c>
      <c r="J17" s="199">
        <f t="shared" si="0"/>
        <v>1.7233364539824283</v>
      </c>
      <c r="K17" s="197">
        <f t="shared" si="1"/>
        <v>5132</v>
      </c>
      <c r="L17" s="197">
        <f t="shared" si="2"/>
        <v>95721</v>
      </c>
      <c r="M17" s="198">
        <f t="shared" si="7"/>
        <v>2.9152173129584506E-2</v>
      </c>
      <c r="N17" s="101"/>
      <c r="P17" s="196" t="s">
        <v>119</v>
      </c>
      <c r="Q17" s="197">
        <v>4348</v>
      </c>
      <c r="R17" s="197">
        <v>4225</v>
      </c>
      <c r="S17" s="197">
        <v>1935</v>
      </c>
      <c r="T17" s="197">
        <v>3344</v>
      </c>
      <c r="U17" s="197">
        <v>4569</v>
      </c>
      <c r="V17" s="197">
        <v>5490</v>
      </c>
      <c r="W17" s="198">
        <f t="shared" si="8"/>
        <v>0.20157583716349303</v>
      </c>
      <c r="X17" s="199">
        <f t="shared" si="3"/>
        <v>1.8372093023255816</v>
      </c>
      <c r="Y17" s="197">
        <f t="shared" si="4"/>
        <v>921</v>
      </c>
      <c r="Z17" s="197">
        <f t="shared" si="5"/>
        <v>3555</v>
      </c>
      <c r="AA17" s="198">
        <f t="shared" si="9"/>
        <v>1.9706095608663505E-2</v>
      </c>
    </row>
    <row r="18" spans="1:27" x14ac:dyDescent="0.25">
      <c r="A18" s="1"/>
      <c r="B18" s="196" t="s">
        <v>128</v>
      </c>
      <c r="C18" s="197">
        <v>68669</v>
      </c>
      <c r="D18" s="197">
        <v>74390</v>
      </c>
      <c r="E18" s="197">
        <v>28784</v>
      </c>
      <c r="F18" s="197">
        <v>25400</v>
      </c>
      <c r="G18" s="197">
        <v>62340</v>
      </c>
      <c r="H18" s="197">
        <v>67966</v>
      </c>
      <c r="I18" s="198">
        <f t="shared" si="6"/>
        <v>9.0247032402951621E-2</v>
      </c>
      <c r="J18" s="199">
        <f t="shared" si="0"/>
        <v>1.361242356864925</v>
      </c>
      <c r="K18" s="197">
        <f t="shared" si="1"/>
        <v>5626</v>
      </c>
      <c r="L18" s="197">
        <f t="shared" si="2"/>
        <v>39182</v>
      </c>
      <c r="M18" s="198">
        <f t="shared" si="7"/>
        <v>1.3098579307343672E-2</v>
      </c>
      <c r="N18" s="101"/>
      <c r="P18" s="196" t="s">
        <v>128</v>
      </c>
      <c r="Q18" s="197">
        <v>2096</v>
      </c>
      <c r="R18" s="197">
        <v>2428</v>
      </c>
      <c r="S18" s="197">
        <v>1979</v>
      </c>
      <c r="T18" s="197">
        <v>1422</v>
      </c>
      <c r="U18" s="197">
        <v>3324</v>
      </c>
      <c r="V18" s="197">
        <v>3691</v>
      </c>
      <c r="W18" s="198">
        <f t="shared" si="8"/>
        <v>0.11040914560770165</v>
      </c>
      <c r="X18" s="199">
        <f t="shared" si="3"/>
        <v>0.86508337544214253</v>
      </c>
      <c r="Y18" s="197">
        <f t="shared" si="4"/>
        <v>367</v>
      </c>
      <c r="Z18" s="197">
        <f t="shared" si="5"/>
        <v>1712</v>
      </c>
      <c r="AA18" s="198">
        <f t="shared" si="9"/>
        <v>1.3248670107755371E-2</v>
      </c>
    </row>
    <row r="19" spans="1:27" x14ac:dyDescent="0.25">
      <c r="A19" s="195" t="s">
        <v>144</v>
      </c>
      <c r="B19" s="196" t="s">
        <v>131</v>
      </c>
      <c r="C19" s="197">
        <v>119807</v>
      </c>
      <c r="D19" s="197">
        <v>106028</v>
      </c>
      <c r="E19" s="197">
        <v>42711</v>
      </c>
      <c r="F19" s="197">
        <v>22147</v>
      </c>
      <c r="G19" s="197">
        <v>56752</v>
      </c>
      <c r="H19" s="197">
        <v>70972</v>
      </c>
      <c r="I19" s="198">
        <f t="shared" si="6"/>
        <v>0.25056385678037785</v>
      </c>
      <c r="J19" s="199">
        <f t="shared" si="0"/>
        <v>0.66167966097726572</v>
      </c>
      <c r="K19" s="197">
        <f t="shared" si="1"/>
        <v>14220</v>
      </c>
      <c r="L19" s="197">
        <f t="shared" si="2"/>
        <v>28261</v>
      </c>
      <c r="M19" s="198">
        <f t="shared" si="7"/>
        <v>1.3677903225153682E-2</v>
      </c>
      <c r="N19" s="101"/>
      <c r="P19" s="196" t="s">
        <v>131</v>
      </c>
      <c r="Q19" s="197">
        <v>10395</v>
      </c>
      <c r="R19" s="197">
        <v>6221</v>
      </c>
      <c r="S19" s="197">
        <v>4050</v>
      </c>
      <c r="T19" s="197">
        <v>947</v>
      </c>
      <c r="U19" s="197">
        <v>2079</v>
      </c>
      <c r="V19" s="197">
        <v>2885</v>
      </c>
      <c r="W19" s="198">
        <f t="shared" si="8"/>
        <v>0.38768638768638763</v>
      </c>
      <c r="X19" s="199">
        <f t="shared" si="3"/>
        <v>-0.28765432098765431</v>
      </c>
      <c r="Y19" s="197">
        <f t="shared" si="4"/>
        <v>806</v>
      </c>
      <c r="Z19" s="197">
        <f t="shared" si="5"/>
        <v>-1165</v>
      </c>
      <c r="AA19" s="198">
        <f t="shared" si="9"/>
        <v>1.0355571189616431E-2</v>
      </c>
    </row>
    <row r="20" spans="1:27" x14ac:dyDescent="0.25">
      <c r="A20" s="201" t="s">
        <v>145</v>
      </c>
      <c r="B20" s="202" t="s">
        <v>145</v>
      </c>
      <c r="C20" s="203">
        <f t="shared" ref="C20:H20" si="10">C12-SUM(C13:C19)</f>
        <v>937348</v>
      </c>
      <c r="D20" s="203">
        <f t="shared" si="10"/>
        <v>952849</v>
      </c>
      <c r="E20" s="203">
        <f t="shared" si="10"/>
        <v>308094</v>
      </c>
      <c r="F20" s="203">
        <f t="shared" si="10"/>
        <v>504396</v>
      </c>
      <c r="G20" s="203">
        <f t="shared" si="10"/>
        <v>1000652</v>
      </c>
      <c r="H20" s="203">
        <f t="shared" si="10"/>
        <v>1104537</v>
      </c>
      <c r="I20" s="204">
        <f t="shared" si="6"/>
        <v>0.10381731111315418</v>
      </c>
      <c r="J20" s="205">
        <f t="shared" si="0"/>
        <v>2.5850649477107637</v>
      </c>
      <c r="K20" s="203">
        <f>H20-G20</f>
        <v>103885</v>
      </c>
      <c r="L20" s="203">
        <f t="shared" si="2"/>
        <v>796443</v>
      </c>
      <c r="M20" s="204">
        <f t="shared" si="7"/>
        <v>0.21286916241055026</v>
      </c>
      <c r="N20" s="101"/>
      <c r="P20" s="202" t="s">
        <v>145</v>
      </c>
      <c r="Q20" s="203">
        <f t="shared" ref="Q20:V20" si="11">Q12-SUM(Q13:Q19)</f>
        <v>48076</v>
      </c>
      <c r="R20" s="203">
        <f t="shared" si="11"/>
        <v>52520</v>
      </c>
      <c r="S20" s="203">
        <f t="shared" si="11"/>
        <v>21884</v>
      </c>
      <c r="T20" s="203">
        <f t="shared" si="11"/>
        <v>34040</v>
      </c>
      <c r="U20" s="203">
        <f t="shared" si="11"/>
        <v>68030</v>
      </c>
      <c r="V20" s="203">
        <f t="shared" si="11"/>
        <v>73928</v>
      </c>
      <c r="W20" s="204">
        <f t="shared" si="8"/>
        <v>8.6697045421137764E-2</v>
      </c>
      <c r="X20" s="205">
        <f t="shared" si="3"/>
        <v>2.3781758362273808</v>
      </c>
      <c r="Y20" s="203">
        <f>V20-U20</f>
        <v>5898</v>
      </c>
      <c r="Z20" s="203">
        <f t="shared" si="5"/>
        <v>52044</v>
      </c>
      <c r="AA20" s="204">
        <f t="shared" si="9"/>
        <v>0.26536106305232704</v>
      </c>
    </row>
    <row r="21" spans="1:27" x14ac:dyDescent="0.25">
      <c r="B21" s="187" t="s">
        <v>44</v>
      </c>
      <c r="C21" s="185"/>
      <c r="D21" s="185"/>
      <c r="E21" s="185"/>
      <c r="F21" s="185"/>
      <c r="G21" s="185"/>
      <c r="H21" s="186"/>
      <c r="I21" s="186"/>
      <c r="J21" s="186"/>
      <c r="K21" s="186"/>
      <c r="L21" s="185"/>
      <c r="M21" s="185"/>
      <c r="N21" s="157"/>
      <c r="O21" s="157"/>
      <c r="P21" s="157"/>
    </row>
    <row r="22" spans="1:27" x14ac:dyDescent="0.25">
      <c r="B22" s="188" t="s">
        <v>68</v>
      </c>
      <c r="C22" s="189">
        <v>1715135</v>
      </c>
      <c r="D22" s="189">
        <v>1762715</v>
      </c>
      <c r="E22" s="189">
        <v>550867</v>
      </c>
      <c r="F22" s="189">
        <v>881045</v>
      </c>
      <c r="G22" s="189">
        <v>1757049</v>
      </c>
      <c r="H22" s="189">
        <v>1888332</v>
      </c>
      <c r="I22" s="190">
        <f>IFERROR(H22/G22-1,"-")</f>
        <v>7.4717893467968199E-2</v>
      </c>
      <c r="J22" s="190">
        <f>IFERROR(H22/E22-1,"-")</f>
        <v>2.4279272492271273</v>
      </c>
      <c r="K22" s="189">
        <f>H22-G22</f>
        <v>131283</v>
      </c>
      <c r="L22" s="189">
        <f>H22-E22</f>
        <v>1337465</v>
      </c>
      <c r="M22" s="190">
        <f>H22/H$8</f>
        <v>0.36392411589022294</v>
      </c>
      <c r="N22" s="129"/>
      <c r="O22" s="129"/>
      <c r="P22" s="129"/>
    </row>
    <row r="23" spans="1:27" x14ac:dyDescent="0.25">
      <c r="B23" s="191" t="s">
        <v>97</v>
      </c>
      <c r="C23" s="192">
        <v>189817</v>
      </c>
      <c r="D23" s="192">
        <v>222987</v>
      </c>
      <c r="E23" s="192">
        <v>117997</v>
      </c>
      <c r="F23" s="192">
        <v>247584</v>
      </c>
      <c r="G23" s="192">
        <v>207208</v>
      </c>
      <c r="H23" s="192">
        <v>181512</v>
      </c>
      <c r="I23" s="193">
        <f>IFERROR(H23/G23-1,"-")</f>
        <v>-0.12401065595922933</v>
      </c>
      <c r="J23" s="194">
        <f t="shared" ref="J23:J34" si="12">IFERROR(H23/E23-1,"-")</f>
        <v>0.53827639685754725</v>
      </c>
      <c r="K23" s="192">
        <f t="shared" ref="K23:K33" si="13">H23-G23</f>
        <v>-25696</v>
      </c>
      <c r="L23" s="192">
        <f t="shared" ref="L23:L34" si="14">H23-E23</f>
        <v>63515</v>
      </c>
      <c r="M23" s="193">
        <f>H23/H$8</f>
        <v>3.4981451420336117E-2</v>
      </c>
    </row>
    <row r="24" spans="1:27" x14ac:dyDescent="0.25">
      <c r="B24" s="196" t="s">
        <v>103</v>
      </c>
      <c r="C24" s="197">
        <v>89686</v>
      </c>
      <c r="D24" s="197">
        <v>113067</v>
      </c>
      <c r="E24" s="197">
        <v>68476</v>
      </c>
      <c r="F24" s="197">
        <v>126666</v>
      </c>
      <c r="G24" s="197">
        <v>86811</v>
      </c>
      <c r="H24" s="197">
        <v>75374</v>
      </c>
      <c r="I24" s="198">
        <f>IFERROR(H24/G24-1,"-")</f>
        <v>-0.13174597689232936</v>
      </c>
      <c r="J24" s="199">
        <f t="shared" si="12"/>
        <v>0.10073602430048489</v>
      </c>
      <c r="K24" s="197">
        <f t="shared" si="13"/>
        <v>-11437</v>
      </c>
      <c r="L24" s="197">
        <f t="shared" si="14"/>
        <v>6898</v>
      </c>
      <c r="M24" s="198">
        <f>H24/H$8</f>
        <v>1.4526267791421034E-2</v>
      </c>
    </row>
    <row r="25" spans="1:27" x14ac:dyDescent="0.25">
      <c r="B25" s="196" t="s">
        <v>100</v>
      </c>
      <c r="C25" s="197">
        <v>100131</v>
      </c>
      <c r="D25" s="197">
        <v>109920</v>
      </c>
      <c r="E25" s="197">
        <v>49521</v>
      </c>
      <c r="F25" s="197">
        <v>120918</v>
      </c>
      <c r="G25" s="197">
        <v>120397</v>
      </c>
      <c r="H25" s="197">
        <v>106138</v>
      </c>
      <c r="I25" s="198">
        <f>IFERROR(H25/G25-1,"-")</f>
        <v>-0.11843318355108512</v>
      </c>
      <c r="J25" s="199">
        <f t="shared" si="12"/>
        <v>1.1432927444922356</v>
      </c>
      <c r="K25" s="197">
        <f t="shared" si="13"/>
        <v>-14259</v>
      </c>
      <c r="L25" s="197">
        <f t="shared" si="14"/>
        <v>56617</v>
      </c>
      <c r="M25" s="198">
        <f>H25/H$8</f>
        <v>2.0455183628915085E-2</v>
      </c>
    </row>
    <row r="26" spans="1:27" x14ac:dyDescent="0.25">
      <c r="B26" s="191" t="s">
        <v>107</v>
      </c>
      <c r="C26" s="192">
        <v>1525318</v>
      </c>
      <c r="D26" s="192">
        <v>1539728</v>
      </c>
      <c r="E26" s="192">
        <v>432870</v>
      </c>
      <c r="F26" s="192">
        <v>633461</v>
      </c>
      <c r="G26" s="192">
        <v>1549841</v>
      </c>
      <c r="H26" s="192">
        <v>1706820</v>
      </c>
      <c r="I26" s="193">
        <f>IFERROR(H26/G26-1,"-")</f>
        <v>0.10128716429620854</v>
      </c>
      <c r="J26" s="194">
        <f t="shared" si="12"/>
        <v>2.9430313951070759</v>
      </c>
      <c r="K26" s="192">
        <f t="shared" si="13"/>
        <v>156979</v>
      </c>
      <c r="L26" s="192">
        <f t="shared" si="14"/>
        <v>1273950</v>
      </c>
      <c r="M26" s="193">
        <f>H26/H$8</f>
        <v>0.32894266446988679</v>
      </c>
    </row>
    <row r="27" spans="1:27" x14ac:dyDescent="0.25">
      <c r="B27" s="196" t="s">
        <v>110</v>
      </c>
      <c r="C27" s="197">
        <v>740817</v>
      </c>
      <c r="D27" s="197">
        <v>757594</v>
      </c>
      <c r="E27" s="197">
        <v>187852</v>
      </c>
      <c r="F27" s="197">
        <v>208305</v>
      </c>
      <c r="G27" s="197">
        <v>783677</v>
      </c>
      <c r="H27" s="197">
        <v>883653</v>
      </c>
      <c r="I27" s="198">
        <f t="shared" ref="I27:I34" si="15">IFERROR(H27/G27-1,"-")</f>
        <v>0.12757296692387299</v>
      </c>
      <c r="J27" s="199">
        <f t="shared" si="12"/>
        <v>3.7039850520622615</v>
      </c>
      <c r="K27" s="197">
        <f t="shared" si="13"/>
        <v>99976</v>
      </c>
      <c r="L27" s="197">
        <f t="shared" si="14"/>
        <v>695801</v>
      </c>
      <c r="M27" s="198">
        <f t="shared" ref="M27:M34" si="16">H27/H$8</f>
        <v>0.17029983963558482</v>
      </c>
    </row>
    <row r="28" spans="1:27" x14ac:dyDescent="0.25">
      <c r="B28" s="196" t="s">
        <v>113</v>
      </c>
      <c r="C28" s="197">
        <v>222082</v>
      </c>
      <c r="D28" s="197">
        <v>201016</v>
      </c>
      <c r="E28" s="197">
        <v>57141</v>
      </c>
      <c r="F28" s="197">
        <v>103865</v>
      </c>
      <c r="G28" s="197">
        <v>169299</v>
      </c>
      <c r="H28" s="197">
        <v>182538</v>
      </c>
      <c r="I28" s="198">
        <f t="shared" si="15"/>
        <v>7.819892616022539E-2</v>
      </c>
      <c r="J28" s="199">
        <f t="shared" si="12"/>
        <v>2.1945188218617107</v>
      </c>
      <c r="K28" s="197">
        <f t="shared" si="13"/>
        <v>13239</v>
      </c>
      <c r="L28" s="197">
        <f t="shared" si="14"/>
        <v>125397</v>
      </c>
      <c r="M28" s="198">
        <f t="shared" si="16"/>
        <v>3.5179184733600613E-2</v>
      </c>
    </row>
    <row r="29" spans="1:27" x14ac:dyDescent="0.25">
      <c r="B29" s="196" t="s">
        <v>116</v>
      </c>
      <c r="C29" s="197">
        <v>47145</v>
      </c>
      <c r="D29" s="197">
        <v>52571</v>
      </c>
      <c r="E29" s="197">
        <v>20504</v>
      </c>
      <c r="F29" s="197">
        <v>42447</v>
      </c>
      <c r="G29" s="197">
        <v>63176</v>
      </c>
      <c r="H29" s="197">
        <v>65334</v>
      </c>
      <c r="I29" s="198">
        <f t="shared" si="15"/>
        <v>3.415854121818418E-2</v>
      </c>
      <c r="J29" s="199">
        <f t="shared" si="12"/>
        <v>2.1864026531408505</v>
      </c>
      <c r="K29" s="197">
        <f t="shared" si="13"/>
        <v>2158</v>
      </c>
      <c r="L29" s="197">
        <f t="shared" si="14"/>
        <v>44830</v>
      </c>
      <c r="M29" s="198">
        <f t="shared" si="16"/>
        <v>1.2591333614836706E-2</v>
      </c>
    </row>
    <row r="30" spans="1:27" x14ac:dyDescent="0.25">
      <c r="B30" s="196" t="s">
        <v>123</v>
      </c>
      <c r="C30" s="197">
        <v>65413</v>
      </c>
      <c r="D30" s="197">
        <v>61428</v>
      </c>
      <c r="E30" s="197">
        <v>17078</v>
      </c>
      <c r="F30" s="197">
        <v>41550</v>
      </c>
      <c r="G30" s="197">
        <v>75901</v>
      </c>
      <c r="H30" s="197">
        <v>70878</v>
      </c>
      <c r="I30" s="198">
        <f t="shared" si="15"/>
        <v>-6.6178311221195996E-2</v>
      </c>
      <c r="J30" s="199">
        <f t="shared" si="12"/>
        <v>3.1502517859234098</v>
      </c>
      <c r="K30" s="197">
        <f t="shared" si="13"/>
        <v>-5023</v>
      </c>
      <c r="L30" s="197">
        <f t="shared" si="14"/>
        <v>53800</v>
      </c>
      <c r="M30" s="198">
        <f t="shared" si="16"/>
        <v>1.3659787307564147E-2</v>
      </c>
    </row>
    <row r="31" spans="1:27" x14ac:dyDescent="0.25">
      <c r="B31" s="196" t="s">
        <v>119</v>
      </c>
      <c r="C31" s="197">
        <v>71278</v>
      </c>
      <c r="D31" s="197">
        <v>70272</v>
      </c>
      <c r="E31" s="197">
        <v>28980</v>
      </c>
      <c r="F31" s="197">
        <v>51893</v>
      </c>
      <c r="G31" s="197">
        <v>82793</v>
      </c>
      <c r="H31" s="197">
        <v>80226</v>
      </c>
      <c r="I31" s="198">
        <f t="shared" si="15"/>
        <v>-3.1005036657688501E-2</v>
      </c>
      <c r="J31" s="199">
        <f t="shared" si="12"/>
        <v>1.7683229813664596</v>
      </c>
      <c r="K31" s="197">
        <f t="shared" si="13"/>
        <v>-2567</v>
      </c>
      <c r="L31" s="197">
        <f t="shared" si="14"/>
        <v>51246</v>
      </c>
      <c r="M31" s="198">
        <f t="shared" si="16"/>
        <v>1.5461357495085093E-2</v>
      </c>
    </row>
    <row r="32" spans="1:27" x14ac:dyDescent="0.25">
      <c r="B32" s="196" t="s">
        <v>128</v>
      </c>
      <c r="C32" s="197">
        <v>26168</v>
      </c>
      <c r="D32" s="197">
        <v>30964</v>
      </c>
      <c r="E32" s="197">
        <v>11625</v>
      </c>
      <c r="F32" s="197">
        <v>7603</v>
      </c>
      <c r="G32" s="197">
        <v>22864</v>
      </c>
      <c r="H32" s="197">
        <v>24590</v>
      </c>
      <c r="I32" s="198">
        <f t="shared" si="15"/>
        <v>7.5489853044086841E-2</v>
      </c>
      <c r="J32" s="199">
        <f t="shared" si="12"/>
        <v>1.115268817204301</v>
      </c>
      <c r="K32" s="197">
        <f t="shared" si="13"/>
        <v>1726</v>
      </c>
      <c r="L32" s="197">
        <f t="shared" si="14"/>
        <v>12965</v>
      </c>
      <c r="M32" s="198">
        <f t="shared" si="16"/>
        <v>4.7390469524112187E-3</v>
      </c>
    </row>
    <row r="33" spans="2:16" x14ac:dyDescent="0.25">
      <c r="B33" s="196" t="s">
        <v>131</v>
      </c>
      <c r="C33" s="197">
        <v>36149</v>
      </c>
      <c r="D33" s="197">
        <v>35546</v>
      </c>
      <c r="E33" s="197">
        <v>13377</v>
      </c>
      <c r="F33" s="197">
        <v>5465</v>
      </c>
      <c r="G33" s="197">
        <v>19705</v>
      </c>
      <c r="H33" s="197">
        <v>25667</v>
      </c>
      <c r="I33" s="198">
        <f t="shared" si="15"/>
        <v>0.30256280131946212</v>
      </c>
      <c r="J33" s="199">
        <f t="shared" si="12"/>
        <v>0.91874112282275555</v>
      </c>
      <c r="K33" s="197">
        <f t="shared" si="13"/>
        <v>5962</v>
      </c>
      <c r="L33" s="197">
        <f t="shared" si="14"/>
        <v>12290</v>
      </c>
      <c r="M33" s="198">
        <f t="shared" si="16"/>
        <v>4.9466091145806733E-3</v>
      </c>
    </row>
    <row r="34" spans="2:16" x14ac:dyDescent="0.25">
      <c r="B34" s="202" t="s">
        <v>145</v>
      </c>
      <c r="C34" s="203">
        <f t="shared" ref="C34:H34" si="17">C26-SUM(C27:C33)</f>
        <v>316266</v>
      </c>
      <c r="D34" s="203">
        <f t="shared" si="17"/>
        <v>330337</v>
      </c>
      <c r="E34" s="203">
        <f t="shared" si="17"/>
        <v>96313</v>
      </c>
      <c r="F34" s="203">
        <f t="shared" si="17"/>
        <v>172333</v>
      </c>
      <c r="G34" s="203">
        <f t="shared" si="17"/>
        <v>332426</v>
      </c>
      <c r="H34" s="203">
        <f t="shared" si="17"/>
        <v>373934</v>
      </c>
      <c r="I34" s="204">
        <f t="shared" si="15"/>
        <v>0.12486387947994437</v>
      </c>
      <c r="J34" s="205">
        <f t="shared" si="12"/>
        <v>2.8824873070094381</v>
      </c>
      <c r="K34" s="203">
        <f>H34-G34</f>
        <v>41508</v>
      </c>
      <c r="L34" s="203">
        <f t="shared" si="14"/>
        <v>277621</v>
      </c>
      <c r="M34" s="204">
        <f t="shared" si="16"/>
        <v>7.2065505616223532E-2</v>
      </c>
    </row>
    <row r="35" spans="2:16" x14ac:dyDescent="0.25">
      <c r="B35" s="187" t="s">
        <v>45</v>
      </c>
      <c r="C35" s="185"/>
      <c r="D35" s="185"/>
      <c r="E35" s="185"/>
      <c r="F35" s="185"/>
      <c r="G35" s="185"/>
      <c r="H35" s="186"/>
      <c r="I35" s="186"/>
      <c r="J35" s="186"/>
      <c r="K35" s="186"/>
      <c r="L35" s="185"/>
      <c r="M35" s="185"/>
      <c r="N35" s="157"/>
      <c r="O35" s="157"/>
      <c r="P35" s="157"/>
    </row>
    <row r="36" spans="2:16" x14ac:dyDescent="0.25">
      <c r="B36" s="188" t="s">
        <v>68</v>
      </c>
      <c r="C36" s="189">
        <v>1322486</v>
      </c>
      <c r="D36" s="189">
        <v>1299411</v>
      </c>
      <c r="E36" s="189">
        <v>375345</v>
      </c>
      <c r="F36" s="189">
        <v>492258</v>
      </c>
      <c r="G36" s="189">
        <v>1243535</v>
      </c>
      <c r="H36" s="189">
        <v>1319978</v>
      </c>
      <c r="I36" s="190">
        <f>IFERROR(H36/G36-1,"-")</f>
        <v>6.1472334916186533E-2</v>
      </c>
      <c r="J36" s="190">
        <f>IFERROR(H36/E36-1,"-")</f>
        <v>2.5167059638465945</v>
      </c>
      <c r="K36" s="189">
        <f>H36-G36</f>
        <v>76443</v>
      </c>
      <c r="L36" s="189">
        <f>H36-E36</f>
        <v>944633</v>
      </c>
      <c r="M36" s="190">
        <f>H36/H$8</f>
        <v>0.25438949646807058</v>
      </c>
      <c r="N36" s="129"/>
      <c r="O36" s="129"/>
      <c r="P36" s="129"/>
    </row>
    <row r="37" spans="2:16" x14ac:dyDescent="0.25">
      <c r="B37" s="191" t="s">
        <v>97</v>
      </c>
      <c r="C37" s="192">
        <v>132322</v>
      </c>
      <c r="D37" s="192">
        <v>127819</v>
      </c>
      <c r="E37" s="192">
        <v>51760</v>
      </c>
      <c r="F37" s="192">
        <v>83468</v>
      </c>
      <c r="G37" s="192">
        <v>123951</v>
      </c>
      <c r="H37" s="192">
        <v>118966</v>
      </c>
      <c r="I37" s="193">
        <f>IFERROR(H37/G37-1,"-")</f>
        <v>-4.0217505304515511E-2</v>
      </c>
      <c r="J37" s="194">
        <f t="shared" ref="J37:J48" si="18">IFERROR(H37/E37-1,"-")</f>
        <v>1.2984157650695516</v>
      </c>
      <c r="K37" s="192">
        <f t="shared" ref="K37:K47" si="19">H37-G37</f>
        <v>-4985</v>
      </c>
      <c r="L37" s="192">
        <f t="shared" ref="L37:L48" si="20">H37-E37</f>
        <v>67206</v>
      </c>
      <c r="M37" s="193">
        <f>H37/H$8</f>
        <v>2.2927428212303907E-2</v>
      </c>
    </row>
    <row r="38" spans="2:16" x14ac:dyDescent="0.25">
      <c r="B38" s="196" t="s">
        <v>103</v>
      </c>
      <c r="C38" s="197">
        <v>42034</v>
      </c>
      <c r="D38" s="197">
        <v>51328</v>
      </c>
      <c r="E38" s="197">
        <v>24912</v>
      </c>
      <c r="F38" s="197">
        <v>43482</v>
      </c>
      <c r="G38" s="197">
        <v>48094</v>
      </c>
      <c r="H38" s="197">
        <v>51902</v>
      </c>
      <c r="I38" s="198">
        <f>IFERROR(H38/G38-1,"-")</f>
        <v>7.9178275876408799E-2</v>
      </c>
      <c r="J38" s="199">
        <f t="shared" si="18"/>
        <v>1.083413615928067</v>
      </c>
      <c r="K38" s="197">
        <f t="shared" si="19"/>
        <v>3808</v>
      </c>
      <c r="L38" s="197">
        <f t="shared" si="20"/>
        <v>26990</v>
      </c>
      <c r="M38" s="198">
        <f>H38/H$8</f>
        <v>1.0002684624808748E-2</v>
      </c>
    </row>
    <row r="39" spans="2:16" x14ac:dyDescent="0.25">
      <c r="B39" s="196" t="s">
        <v>100</v>
      </c>
      <c r="C39" s="197">
        <v>90288</v>
      </c>
      <c r="D39" s="197">
        <v>76491</v>
      </c>
      <c r="E39" s="197">
        <v>26848</v>
      </c>
      <c r="F39" s="197">
        <v>39986</v>
      </c>
      <c r="G39" s="197">
        <v>75857</v>
      </c>
      <c r="H39" s="197">
        <v>67064</v>
      </c>
      <c r="I39" s="198">
        <f>IFERROR(H39/G39-1,"-")</f>
        <v>-0.1159154725338466</v>
      </c>
      <c r="J39" s="199">
        <f t="shared" si="18"/>
        <v>1.4979141835518472</v>
      </c>
      <c r="K39" s="197">
        <f t="shared" si="19"/>
        <v>-8793</v>
      </c>
      <c r="L39" s="197">
        <f t="shared" si="20"/>
        <v>40216</v>
      </c>
      <c r="M39" s="198">
        <f>H39/H$8</f>
        <v>1.2924743587495161E-2</v>
      </c>
    </row>
    <row r="40" spans="2:16" x14ac:dyDescent="0.25">
      <c r="B40" s="191" t="s">
        <v>107</v>
      </c>
      <c r="C40" s="192">
        <v>1190164</v>
      </c>
      <c r="D40" s="192">
        <v>1171592</v>
      </c>
      <c r="E40" s="192">
        <v>323585</v>
      </c>
      <c r="F40" s="192">
        <v>408790</v>
      </c>
      <c r="G40" s="192">
        <v>1119584</v>
      </c>
      <c r="H40" s="192">
        <v>1201012</v>
      </c>
      <c r="I40" s="193">
        <f>IFERROR(H40/G40-1,"-")</f>
        <v>7.2730585646097135E-2</v>
      </c>
      <c r="J40" s="194">
        <f t="shared" si="18"/>
        <v>2.7115811919588362</v>
      </c>
      <c r="K40" s="192">
        <f t="shared" si="19"/>
        <v>81428</v>
      </c>
      <c r="L40" s="192">
        <f t="shared" si="20"/>
        <v>877427</v>
      </c>
      <c r="M40" s="193">
        <f>H40/H$8</f>
        <v>0.23146206825576668</v>
      </c>
    </row>
    <row r="41" spans="2:16" x14ac:dyDescent="0.25">
      <c r="B41" s="196" t="s">
        <v>110</v>
      </c>
      <c r="C41" s="197">
        <v>614177</v>
      </c>
      <c r="D41" s="197">
        <v>640459</v>
      </c>
      <c r="E41" s="197">
        <v>146501</v>
      </c>
      <c r="F41" s="197">
        <v>142606</v>
      </c>
      <c r="G41" s="197">
        <v>581865</v>
      </c>
      <c r="H41" s="197">
        <v>634691</v>
      </c>
      <c r="I41" s="198">
        <f t="shared" ref="I41:I48" si="21">IFERROR(H41/G41-1,"-")</f>
        <v>9.0787381952858404E-2</v>
      </c>
      <c r="J41" s="199">
        <f t="shared" si="18"/>
        <v>3.3323322025105631</v>
      </c>
      <c r="K41" s="197">
        <f t="shared" si="19"/>
        <v>52826</v>
      </c>
      <c r="L41" s="197">
        <f t="shared" si="20"/>
        <v>488190</v>
      </c>
      <c r="M41" s="198">
        <f t="shared" ref="M41:M48" si="22">H41/H$8</f>
        <v>0.12231925373211992</v>
      </c>
    </row>
    <row r="42" spans="2:16" x14ac:dyDescent="0.25">
      <c r="B42" s="196" t="s">
        <v>113</v>
      </c>
      <c r="C42" s="197">
        <v>72717</v>
      </c>
      <c r="D42" s="197">
        <v>52401</v>
      </c>
      <c r="E42" s="197">
        <v>16159</v>
      </c>
      <c r="F42" s="197">
        <v>21846</v>
      </c>
      <c r="G42" s="197">
        <v>39072</v>
      </c>
      <c r="H42" s="197">
        <v>45133</v>
      </c>
      <c r="I42" s="198">
        <f t="shared" si="21"/>
        <v>0.15512387387387383</v>
      </c>
      <c r="J42" s="199">
        <f t="shared" si="18"/>
        <v>1.7930565010211028</v>
      </c>
      <c r="K42" s="197">
        <f t="shared" si="19"/>
        <v>6061</v>
      </c>
      <c r="L42" s="197">
        <f t="shared" si="20"/>
        <v>28974</v>
      </c>
      <c r="M42" s="198">
        <f t="shared" si="22"/>
        <v>8.6981458358347113E-3</v>
      </c>
    </row>
    <row r="43" spans="2:16" x14ac:dyDescent="0.25">
      <c r="B43" s="196" t="s">
        <v>116</v>
      </c>
      <c r="C43" s="197">
        <v>23684</v>
      </c>
      <c r="D43" s="197">
        <v>24405</v>
      </c>
      <c r="E43" s="197">
        <v>9702</v>
      </c>
      <c r="F43" s="197">
        <v>19919</v>
      </c>
      <c r="G43" s="197">
        <v>27268</v>
      </c>
      <c r="H43" s="197">
        <v>28898</v>
      </c>
      <c r="I43" s="198">
        <f t="shared" si="21"/>
        <v>5.9777028018189737E-2</v>
      </c>
      <c r="J43" s="199">
        <f t="shared" si="18"/>
        <v>1.9785611214182643</v>
      </c>
      <c r="K43" s="197">
        <f t="shared" si="19"/>
        <v>1630</v>
      </c>
      <c r="L43" s="197">
        <f t="shared" si="20"/>
        <v>19196</v>
      </c>
      <c r="M43" s="198">
        <f t="shared" si="22"/>
        <v>5.5692956010890363E-3</v>
      </c>
    </row>
    <row r="44" spans="2:16" x14ac:dyDescent="0.25">
      <c r="B44" s="196" t="s">
        <v>123</v>
      </c>
      <c r="C44" s="197">
        <v>55932</v>
      </c>
      <c r="D44" s="197">
        <v>53890</v>
      </c>
      <c r="E44" s="197">
        <v>15410</v>
      </c>
      <c r="F44" s="197">
        <v>30677</v>
      </c>
      <c r="G44" s="197">
        <v>57015</v>
      </c>
      <c r="H44" s="197">
        <v>55478</v>
      </c>
      <c r="I44" s="198">
        <f t="shared" si="21"/>
        <v>-2.6957818118039101E-2</v>
      </c>
      <c r="J44" s="199">
        <f t="shared" si="18"/>
        <v>2.6001297858533419</v>
      </c>
      <c r="K44" s="197">
        <f t="shared" si="19"/>
        <v>-1537</v>
      </c>
      <c r="L44" s="197">
        <f t="shared" si="20"/>
        <v>40068</v>
      </c>
      <c r="M44" s="198">
        <f t="shared" si="22"/>
        <v>1.0691860383321252E-2</v>
      </c>
    </row>
    <row r="45" spans="2:16" x14ac:dyDescent="0.25">
      <c r="B45" s="196" t="s">
        <v>119</v>
      </c>
      <c r="C45" s="197">
        <v>41910</v>
      </c>
      <c r="D45" s="197">
        <v>41202</v>
      </c>
      <c r="E45" s="197">
        <v>15534</v>
      </c>
      <c r="F45" s="197">
        <v>22807</v>
      </c>
      <c r="G45" s="197">
        <v>38767</v>
      </c>
      <c r="H45" s="197">
        <v>44187</v>
      </c>
      <c r="I45" s="198">
        <f t="shared" si="21"/>
        <v>0.13980963190342299</v>
      </c>
      <c r="J45" s="199">
        <f t="shared" si="18"/>
        <v>1.8445345693317883</v>
      </c>
      <c r="K45" s="197">
        <f t="shared" si="19"/>
        <v>5420</v>
      </c>
      <c r="L45" s="197">
        <f t="shared" si="20"/>
        <v>28653</v>
      </c>
      <c r="M45" s="198">
        <f t="shared" si="22"/>
        <v>8.515830324774076E-3</v>
      </c>
    </row>
    <row r="46" spans="2:16" x14ac:dyDescent="0.25">
      <c r="B46" s="196" t="s">
        <v>128</v>
      </c>
      <c r="C46" s="197">
        <v>28055</v>
      </c>
      <c r="D46" s="197">
        <v>26919</v>
      </c>
      <c r="E46" s="197">
        <v>9750</v>
      </c>
      <c r="F46" s="197">
        <v>10533</v>
      </c>
      <c r="G46" s="197">
        <v>22457</v>
      </c>
      <c r="H46" s="197">
        <v>23505</v>
      </c>
      <c r="I46" s="198">
        <f t="shared" si="21"/>
        <v>4.6666963530302308E-2</v>
      </c>
      <c r="J46" s="199">
        <f t="shared" si="18"/>
        <v>1.4107692307692306</v>
      </c>
      <c r="K46" s="197">
        <f t="shared" si="19"/>
        <v>1048</v>
      </c>
      <c r="L46" s="197">
        <f t="shared" si="20"/>
        <v>13755</v>
      </c>
      <c r="M46" s="198">
        <f t="shared" si="22"/>
        <v>4.5299430100213785E-3</v>
      </c>
    </row>
    <row r="47" spans="2:16" x14ac:dyDescent="0.25">
      <c r="B47" s="196" t="s">
        <v>131</v>
      </c>
      <c r="C47" s="197">
        <v>50198</v>
      </c>
      <c r="D47" s="197">
        <v>42509</v>
      </c>
      <c r="E47" s="197">
        <v>16737</v>
      </c>
      <c r="F47" s="197">
        <v>10472</v>
      </c>
      <c r="G47" s="197">
        <v>22560</v>
      </c>
      <c r="H47" s="197">
        <v>26526</v>
      </c>
      <c r="I47" s="198">
        <f t="shared" si="21"/>
        <v>0.17579787234042543</v>
      </c>
      <c r="J47" s="199">
        <f t="shared" si="18"/>
        <v>0.58487184083169019</v>
      </c>
      <c r="K47" s="197">
        <f t="shared" si="19"/>
        <v>3966</v>
      </c>
      <c r="L47" s="197">
        <f t="shared" si="20"/>
        <v>9789</v>
      </c>
      <c r="M47" s="198">
        <f t="shared" si="22"/>
        <v>5.1121577657446118E-3</v>
      </c>
    </row>
    <row r="48" spans="2:16" x14ac:dyDescent="0.25">
      <c r="B48" s="202" t="s">
        <v>145</v>
      </c>
      <c r="C48" s="203">
        <f t="shared" ref="C48:H48" si="23">C40-SUM(C41:C47)</f>
        <v>303491</v>
      </c>
      <c r="D48" s="203">
        <f t="shared" si="23"/>
        <v>289807</v>
      </c>
      <c r="E48" s="203">
        <f t="shared" si="23"/>
        <v>93792</v>
      </c>
      <c r="F48" s="203">
        <f t="shared" si="23"/>
        <v>149930</v>
      </c>
      <c r="G48" s="203">
        <f t="shared" si="23"/>
        <v>330580</v>
      </c>
      <c r="H48" s="203">
        <f t="shared" si="23"/>
        <v>342594</v>
      </c>
      <c r="I48" s="204">
        <f t="shared" si="21"/>
        <v>3.6342186460160963E-2</v>
      </c>
      <c r="J48" s="205">
        <f t="shared" si="18"/>
        <v>2.6526995905834188</v>
      </c>
      <c r="K48" s="203">
        <f>H48-G48</f>
        <v>12014</v>
      </c>
      <c r="L48" s="203">
        <f t="shared" si="20"/>
        <v>248802</v>
      </c>
      <c r="M48" s="204">
        <f t="shared" si="22"/>
        <v>6.6025581602861705E-2</v>
      </c>
    </row>
    <row r="49" spans="2:16" x14ac:dyDescent="0.25">
      <c r="B49" s="187" t="s">
        <v>46</v>
      </c>
      <c r="C49" s="185"/>
      <c r="D49" s="185"/>
      <c r="E49" s="185"/>
      <c r="F49" s="185"/>
      <c r="G49" s="185"/>
      <c r="H49" s="186"/>
      <c r="I49" s="186"/>
      <c r="J49" s="186"/>
      <c r="K49" s="186"/>
      <c r="L49" s="185"/>
      <c r="M49" s="185"/>
      <c r="N49" s="157"/>
      <c r="O49" s="157"/>
      <c r="P49" s="157"/>
    </row>
    <row r="50" spans="2:16" x14ac:dyDescent="0.25">
      <c r="B50" s="188" t="s">
        <v>68</v>
      </c>
      <c r="C50" s="189">
        <v>47034</v>
      </c>
      <c r="D50" s="189">
        <v>45076</v>
      </c>
      <c r="E50" s="189">
        <v>12633</v>
      </c>
      <c r="F50" s="189">
        <v>20161</v>
      </c>
      <c r="G50" s="189">
        <v>37751</v>
      </c>
      <c r="H50" s="189">
        <v>51166</v>
      </c>
      <c r="I50" s="190">
        <f>IFERROR(H50/G50-1,"-")</f>
        <v>0.3553548250377474</v>
      </c>
      <c r="J50" s="190">
        <f>IFERROR(H50/E50-1,"-")</f>
        <v>3.0501860207393339</v>
      </c>
      <c r="K50" s="189">
        <f>H50-G50</f>
        <v>13415</v>
      </c>
      <c r="L50" s="189">
        <f>H50-E50</f>
        <v>38533</v>
      </c>
      <c r="M50" s="190">
        <f>H50/H$8</f>
        <v>9.8608408445332429E-3</v>
      </c>
      <c r="N50" s="129"/>
      <c r="O50" s="129"/>
      <c r="P50" s="129"/>
    </row>
    <row r="51" spans="2:16" x14ac:dyDescent="0.25">
      <c r="B51" s="191" t="s">
        <v>97</v>
      </c>
      <c r="C51" s="192">
        <v>11661</v>
      </c>
      <c r="D51" s="192">
        <v>10509</v>
      </c>
      <c r="E51" s="192">
        <v>2339</v>
      </c>
      <c r="F51" s="192">
        <v>4950</v>
      </c>
      <c r="G51" s="192">
        <v>6762</v>
      </c>
      <c r="H51" s="192">
        <v>20250</v>
      </c>
      <c r="I51" s="193">
        <f>IFERROR(H51/G51-1,"-")</f>
        <v>1.9946761313220942</v>
      </c>
      <c r="J51" s="194">
        <f t="shared" ref="J51:J62" si="24">IFERROR(H51/E51-1,"-")</f>
        <v>7.6575459598118858</v>
      </c>
      <c r="K51" s="192">
        <f t="shared" ref="K51:K61" si="25">H51-G51</f>
        <v>13488</v>
      </c>
      <c r="L51" s="192">
        <f t="shared" ref="L51:L62" si="26">H51-E51</f>
        <v>17911</v>
      </c>
      <c r="M51" s="193">
        <f>H51/H$8</f>
        <v>3.9026311828518579E-3</v>
      </c>
    </row>
    <row r="52" spans="2:16" x14ac:dyDescent="0.25">
      <c r="B52" s="196" t="s">
        <v>103</v>
      </c>
      <c r="C52" s="197">
        <v>7273</v>
      </c>
      <c r="D52" s="197">
        <v>5944</v>
      </c>
      <c r="E52" s="197">
        <v>1658</v>
      </c>
      <c r="F52" s="197">
        <v>2415</v>
      </c>
      <c r="G52" s="197">
        <v>3515</v>
      </c>
      <c r="H52" s="197">
        <v>14811</v>
      </c>
      <c r="I52" s="198">
        <f>IFERROR(H52/G52-1,"-")</f>
        <v>3.2136557610241825</v>
      </c>
      <c r="J52" s="199">
        <f t="shared" si="24"/>
        <v>7.9330518697225578</v>
      </c>
      <c r="K52" s="197">
        <f t="shared" si="25"/>
        <v>11296</v>
      </c>
      <c r="L52" s="197">
        <f t="shared" si="26"/>
        <v>13153</v>
      </c>
      <c r="M52" s="198">
        <f>H52/H$8</f>
        <v>2.854413355516981E-3</v>
      </c>
    </row>
    <row r="53" spans="2:16" x14ac:dyDescent="0.25">
      <c r="B53" s="196" t="s">
        <v>100</v>
      </c>
      <c r="C53" s="197">
        <v>4388</v>
      </c>
      <c r="D53" s="197">
        <v>4565</v>
      </c>
      <c r="E53" s="197">
        <v>681</v>
      </c>
      <c r="F53" s="197">
        <v>2535</v>
      </c>
      <c r="G53" s="197">
        <v>3247</v>
      </c>
      <c r="H53" s="197">
        <v>5439</v>
      </c>
      <c r="I53" s="198">
        <f>IFERROR(H53/G53-1,"-")</f>
        <v>0.67508469356328926</v>
      </c>
      <c r="J53" s="199">
        <f t="shared" si="24"/>
        <v>6.9867841409691627</v>
      </c>
      <c r="K53" s="197">
        <f t="shared" si="25"/>
        <v>2192</v>
      </c>
      <c r="L53" s="197">
        <f t="shared" si="26"/>
        <v>4758</v>
      </c>
      <c r="M53" s="198">
        <f>H53/H$8</f>
        <v>1.0482178273348768E-3</v>
      </c>
    </row>
    <row r="54" spans="2:16" x14ac:dyDescent="0.25">
      <c r="B54" s="191" t="s">
        <v>107</v>
      </c>
      <c r="C54" s="192">
        <v>35373</v>
      </c>
      <c r="D54" s="192">
        <v>34567</v>
      </c>
      <c r="E54" s="192">
        <v>10294</v>
      </c>
      <c r="F54" s="192">
        <v>15211</v>
      </c>
      <c r="G54" s="192">
        <v>30989</v>
      </c>
      <c r="H54" s="192">
        <v>30916</v>
      </c>
      <c r="I54" s="193">
        <f>IFERROR(H54/G54-1,"-")</f>
        <v>-2.3556745942108215E-3</v>
      </c>
      <c r="J54" s="194">
        <f t="shared" si="24"/>
        <v>2.0033028948902274</v>
      </c>
      <c r="K54" s="192">
        <f t="shared" si="25"/>
        <v>-73</v>
      </c>
      <c r="L54" s="192">
        <f t="shared" si="26"/>
        <v>20622</v>
      </c>
      <c r="M54" s="193">
        <f>H54/H$8</f>
        <v>5.9582096616813849E-3</v>
      </c>
    </row>
    <row r="55" spans="2:16" x14ac:dyDescent="0.25">
      <c r="B55" s="196" t="s">
        <v>110</v>
      </c>
      <c r="C55" s="197">
        <v>10066</v>
      </c>
      <c r="D55" s="197">
        <v>10275</v>
      </c>
      <c r="E55" s="197">
        <v>3060</v>
      </c>
      <c r="F55" s="197">
        <v>3030</v>
      </c>
      <c r="G55" s="197">
        <v>10352</v>
      </c>
      <c r="H55" s="197">
        <v>9308</v>
      </c>
      <c r="I55" s="198">
        <f t="shared" ref="I55:I62" si="27">IFERROR(H55/G55-1,"-")</f>
        <v>-0.1008500772797527</v>
      </c>
      <c r="J55" s="199">
        <f t="shared" si="24"/>
        <v>2.041830065359477</v>
      </c>
      <c r="K55" s="197">
        <f t="shared" si="25"/>
        <v>-1044</v>
      </c>
      <c r="L55" s="197">
        <f t="shared" si="26"/>
        <v>6248</v>
      </c>
      <c r="M55" s="198">
        <f t="shared" ref="M55:M62" si="28">H55/H$8</f>
        <v>1.7938612864190169E-3</v>
      </c>
    </row>
    <row r="56" spans="2:16" x14ac:dyDescent="0.25">
      <c r="B56" s="196" t="s">
        <v>113</v>
      </c>
      <c r="C56" s="197">
        <v>10860</v>
      </c>
      <c r="D56" s="197">
        <v>9881</v>
      </c>
      <c r="E56" s="197">
        <v>2874</v>
      </c>
      <c r="F56" s="197">
        <v>5150</v>
      </c>
      <c r="G56" s="197">
        <v>6811</v>
      </c>
      <c r="H56" s="197">
        <v>6211</v>
      </c>
      <c r="I56" s="198">
        <f t="shared" si="27"/>
        <v>-8.8092791073263843E-2</v>
      </c>
      <c r="J56" s="199">
        <f t="shared" si="24"/>
        <v>1.1610995128740433</v>
      </c>
      <c r="K56" s="197">
        <f t="shared" si="25"/>
        <v>-600</v>
      </c>
      <c r="L56" s="197">
        <f t="shared" si="26"/>
        <v>3337</v>
      </c>
      <c r="M56" s="198">
        <f t="shared" si="28"/>
        <v>1.1969996186021179E-3</v>
      </c>
    </row>
    <row r="57" spans="2:16" x14ac:dyDescent="0.25">
      <c r="B57" s="196" t="s">
        <v>116</v>
      </c>
      <c r="C57" s="197">
        <v>2116</v>
      </c>
      <c r="D57" s="197">
        <v>2186</v>
      </c>
      <c r="E57" s="197">
        <v>544</v>
      </c>
      <c r="F57" s="197">
        <v>1642</v>
      </c>
      <c r="G57" s="197">
        <v>2746</v>
      </c>
      <c r="H57" s="197">
        <v>2942</v>
      </c>
      <c r="I57" s="198">
        <f t="shared" si="27"/>
        <v>7.1376547705753746E-2</v>
      </c>
      <c r="J57" s="199">
        <f t="shared" si="24"/>
        <v>4.4080882352941178</v>
      </c>
      <c r="K57" s="197">
        <f t="shared" si="25"/>
        <v>196</v>
      </c>
      <c r="L57" s="197">
        <f t="shared" si="26"/>
        <v>2398</v>
      </c>
      <c r="M57" s="198">
        <f t="shared" si="28"/>
        <v>5.6698967604692173E-4</v>
      </c>
    </row>
    <row r="58" spans="2:16" x14ac:dyDescent="0.25">
      <c r="B58" s="196" t="s">
        <v>123</v>
      </c>
      <c r="C58" s="197">
        <v>663</v>
      </c>
      <c r="D58" s="197">
        <v>731</v>
      </c>
      <c r="E58" s="197">
        <v>284</v>
      </c>
      <c r="F58" s="197">
        <v>377</v>
      </c>
      <c r="G58" s="197">
        <v>868</v>
      </c>
      <c r="H58" s="197">
        <v>832</v>
      </c>
      <c r="I58" s="198">
        <f t="shared" si="27"/>
        <v>-4.1474654377880227E-2</v>
      </c>
      <c r="J58" s="199">
        <f t="shared" si="24"/>
        <v>1.9295774647887325</v>
      </c>
      <c r="K58" s="197">
        <f t="shared" si="25"/>
        <v>-36</v>
      </c>
      <c r="L58" s="197">
        <f t="shared" si="26"/>
        <v>548</v>
      </c>
      <c r="M58" s="198">
        <f t="shared" si="28"/>
        <v>1.603451429201356E-4</v>
      </c>
    </row>
    <row r="59" spans="2:16" x14ac:dyDescent="0.25">
      <c r="B59" s="196" t="s">
        <v>119</v>
      </c>
      <c r="C59" s="197">
        <v>617</v>
      </c>
      <c r="D59" s="197">
        <v>686</v>
      </c>
      <c r="E59" s="197">
        <v>229</v>
      </c>
      <c r="F59" s="197">
        <v>476</v>
      </c>
      <c r="G59" s="197">
        <v>657</v>
      </c>
      <c r="H59" s="197">
        <v>709</v>
      </c>
      <c r="I59" s="198">
        <f t="shared" si="27"/>
        <v>7.9147640791476404E-2</v>
      </c>
      <c r="J59" s="199">
        <f t="shared" si="24"/>
        <v>2.0960698689956332</v>
      </c>
      <c r="K59" s="197">
        <f t="shared" si="25"/>
        <v>52</v>
      </c>
      <c r="L59" s="197">
        <f t="shared" si="26"/>
        <v>480</v>
      </c>
      <c r="M59" s="198">
        <f t="shared" si="28"/>
        <v>1.3664027203170209E-4</v>
      </c>
    </row>
    <row r="60" spans="2:16" x14ac:dyDescent="0.25">
      <c r="B60" s="196" t="s">
        <v>128</v>
      </c>
      <c r="C60" s="197">
        <v>436</v>
      </c>
      <c r="D60" s="197">
        <v>281</v>
      </c>
      <c r="E60" s="197">
        <v>136</v>
      </c>
      <c r="F60" s="197">
        <v>98</v>
      </c>
      <c r="G60" s="197">
        <v>136</v>
      </c>
      <c r="H60" s="197">
        <v>243</v>
      </c>
      <c r="I60" s="198">
        <f t="shared" si="27"/>
        <v>0.78676470588235303</v>
      </c>
      <c r="J60" s="199">
        <f t="shared" si="24"/>
        <v>0.78676470588235303</v>
      </c>
      <c r="K60" s="197">
        <f t="shared" si="25"/>
        <v>107</v>
      </c>
      <c r="L60" s="197">
        <f t="shared" si="26"/>
        <v>107</v>
      </c>
      <c r="M60" s="198">
        <f t="shared" si="28"/>
        <v>4.6831574194222293E-5</v>
      </c>
    </row>
    <row r="61" spans="2:16" x14ac:dyDescent="0.25">
      <c r="B61" s="196" t="s">
        <v>131</v>
      </c>
      <c r="C61" s="197">
        <v>568</v>
      </c>
      <c r="D61" s="197">
        <v>591</v>
      </c>
      <c r="E61" s="197">
        <v>217</v>
      </c>
      <c r="F61" s="197">
        <v>91</v>
      </c>
      <c r="G61" s="197">
        <v>153</v>
      </c>
      <c r="H61" s="197">
        <v>195</v>
      </c>
      <c r="I61" s="198">
        <f t="shared" si="27"/>
        <v>0.27450980392156854</v>
      </c>
      <c r="J61" s="199">
        <f t="shared" si="24"/>
        <v>-0.10138248847926268</v>
      </c>
      <c r="K61" s="197">
        <f t="shared" si="25"/>
        <v>42</v>
      </c>
      <c r="L61" s="197">
        <f t="shared" si="26"/>
        <v>-22</v>
      </c>
      <c r="M61" s="198">
        <f t="shared" si="28"/>
        <v>3.7580892871906777E-5</v>
      </c>
    </row>
    <row r="62" spans="2:16" x14ac:dyDescent="0.25">
      <c r="B62" s="202" t="s">
        <v>145</v>
      </c>
      <c r="C62" s="203">
        <f t="shared" ref="C62:H62" si="29">C54-SUM(C55:C61)</f>
        <v>10047</v>
      </c>
      <c r="D62" s="203">
        <f t="shared" si="29"/>
        <v>9936</v>
      </c>
      <c r="E62" s="203">
        <f t="shared" si="29"/>
        <v>2950</v>
      </c>
      <c r="F62" s="203">
        <f t="shared" si="29"/>
        <v>4347</v>
      </c>
      <c r="G62" s="203">
        <f t="shared" si="29"/>
        <v>9266</v>
      </c>
      <c r="H62" s="203">
        <f t="shared" si="29"/>
        <v>10476</v>
      </c>
      <c r="I62" s="204">
        <f t="shared" si="27"/>
        <v>0.13058493416792571</v>
      </c>
      <c r="J62" s="205">
        <f t="shared" si="24"/>
        <v>2.5511864406779661</v>
      </c>
      <c r="K62" s="203">
        <f>H62-G62</f>
        <v>1210</v>
      </c>
      <c r="L62" s="203">
        <f t="shared" si="26"/>
        <v>7526</v>
      </c>
      <c r="M62" s="204">
        <f t="shared" si="28"/>
        <v>2.0189611985953612E-3</v>
      </c>
    </row>
    <row r="63" spans="2:16" x14ac:dyDescent="0.25">
      <c r="B63" s="187" t="s">
        <v>47</v>
      </c>
      <c r="C63" s="185"/>
      <c r="D63" s="185"/>
      <c r="E63" s="185"/>
      <c r="F63" s="185"/>
      <c r="G63" s="185"/>
      <c r="H63" s="186"/>
      <c r="I63" s="186"/>
      <c r="J63" s="186"/>
      <c r="K63" s="186"/>
      <c r="L63" s="185"/>
      <c r="M63" s="185"/>
      <c r="N63" s="157"/>
      <c r="O63" s="157"/>
      <c r="P63" s="157"/>
    </row>
    <row r="64" spans="2:16" x14ac:dyDescent="0.25">
      <c r="B64" s="188" t="s">
        <v>68</v>
      </c>
      <c r="C64" s="189">
        <v>136881</v>
      </c>
      <c r="D64" s="189">
        <v>137126</v>
      </c>
      <c r="E64" s="189">
        <v>55313</v>
      </c>
      <c r="F64" s="189">
        <v>70304</v>
      </c>
      <c r="G64" s="189">
        <v>161080</v>
      </c>
      <c r="H64" s="189">
        <v>179837</v>
      </c>
      <c r="I64" s="190">
        <f>IFERROR(H64/G64-1,"-")</f>
        <v>0.116445244598957</v>
      </c>
      <c r="J64" s="190">
        <f>IFERROR(H64/E64-1,"-")</f>
        <v>2.2512610055502322</v>
      </c>
      <c r="K64" s="189">
        <f>H64-G64</f>
        <v>18757</v>
      </c>
      <c r="L64" s="189">
        <f>H64-E64</f>
        <v>124524</v>
      </c>
      <c r="M64" s="190">
        <f>H64/H$8</f>
        <v>3.4658641186692818E-2</v>
      </c>
      <c r="N64" s="129"/>
      <c r="O64" s="129"/>
      <c r="P64" s="129"/>
    </row>
    <row r="65" spans="2:16" x14ac:dyDescent="0.25">
      <c r="B65" s="191" t="s">
        <v>97</v>
      </c>
      <c r="C65" s="192">
        <v>35089</v>
      </c>
      <c r="D65" s="192">
        <v>41904</v>
      </c>
      <c r="E65" s="192">
        <v>24273</v>
      </c>
      <c r="F65" s="192">
        <v>26311</v>
      </c>
      <c r="G65" s="192">
        <v>32375</v>
      </c>
      <c r="H65" s="192">
        <v>47068</v>
      </c>
      <c r="I65" s="193">
        <f>IFERROR(H65/G65-1,"-")</f>
        <v>0.45383783783783782</v>
      </c>
      <c r="J65" s="194">
        <f t="shared" ref="J65:J76" si="30">IFERROR(H65/E65-1,"-")</f>
        <v>0.93910929839739632</v>
      </c>
      <c r="K65" s="192">
        <f t="shared" ref="K65:K75" si="31">H65-G65</f>
        <v>14693</v>
      </c>
      <c r="L65" s="192">
        <f t="shared" ref="L65:L76" si="32">H65-E65</f>
        <v>22795</v>
      </c>
      <c r="M65" s="193">
        <f>H65/H$8</f>
        <v>9.071063926640555E-3</v>
      </c>
    </row>
    <row r="66" spans="2:16" x14ac:dyDescent="0.25">
      <c r="B66" s="196" t="s">
        <v>103</v>
      </c>
      <c r="C66" s="197">
        <v>19683</v>
      </c>
      <c r="D66" s="197">
        <v>22752</v>
      </c>
      <c r="E66" s="197">
        <v>8930</v>
      </c>
      <c r="F66" s="197">
        <v>21567</v>
      </c>
      <c r="G66" s="197">
        <v>23338</v>
      </c>
      <c r="H66" s="197">
        <v>31999</v>
      </c>
      <c r="I66" s="198">
        <f>IFERROR(H66/G66-1,"-")</f>
        <v>0.37111149198731685</v>
      </c>
      <c r="J66" s="199">
        <f t="shared" si="30"/>
        <v>2.5833146696528555</v>
      </c>
      <c r="K66" s="197">
        <f t="shared" si="31"/>
        <v>8661</v>
      </c>
      <c r="L66" s="197">
        <f t="shared" si="32"/>
        <v>23069</v>
      </c>
      <c r="M66" s="198">
        <f>H66/H$8</f>
        <v>6.1669281590161287E-3</v>
      </c>
    </row>
    <row r="67" spans="2:16" x14ac:dyDescent="0.25">
      <c r="B67" s="196" t="s">
        <v>100</v>
      </c>
      <c r="C67" s="197">
        <v>15406</v>
      </c>
      <c r="D67" s="197">
        <v>19152</v>
      </c>
      <c r="E67" s="197">
        <v>15343</v>
      </c>
      <c r="F67" s="197">
        <v>4744</v>
      </c>
      <c r="G67" s="197">
        <v>9037</v>
      </c>
      <c r="H67" s="197">
        <v>15069</v>
      </c>
      <c r="I67" s="198">
        <f>IFERROR(H67/G67-1,"-")</f>
        <v>0.66747814540223516</v>
      </c>
      <c r="J67" s="199">
        <f t="shared" si="30"/>
        <v>-1.7858306719676698E-2</v>
      </c>
      <c r="K67" s="197">
        <f t="shared" si="31"/>
        <v>6032</v>
      </c>
      <c r="L67" s="197">
        <f t="shared" si="32"/>
        <v>-274</v>
      </c>
      <c r="M67" s="198">
        <f>H67/H$8</f>
        <v>2.9041357676244271E-3</v>
      </c>
    </row>
    <row r="68" spans="2:16" x14ac:dyDescent="0.25">
      <c r="B68" s="191" t="s">
        <v>107</v>
      </c>
      <c r="C68" s="192">
        <v>101792</v>
      </c>
      <c r="D68" s="192">
        <v>95222</v>
      </c>
      <c r="E68" s="192">
        <v>31040</v>
      </c>
      <c r="F68" s="192">
        <v>43993</v>
      </c>
      <c r="G68" s="192">
        <v>128705</v>
      </c>
      <c r="H68" s="192">
        <v>132769</v>
      </c>
      <c r="I68" s="193">
        <f>IFERROR(H68/G68-1,"-")</f>
        <v>3.1576084845188701E-2</v>
      </c>
      <c r="J68" s="194">
        <f t="shared" si="30"/>
        <v>3.2773518041237111</v>
      </c>
      <c r="K68" s="192">
        <f t="shared" si="31"/>
        <v>4064</v>
      </c>
      <c r="L68" s="192">
        <f t="shared" si="32"/>
        <v>101729</v>
      </c>
      <c r="M68" s="193">
        <f>H68/H$8</f>
        <v>2.5587577260052261E-2</v>
      </c>
    </row>
    <row r="69" spans="2:16" x14ac:dyDescent="0.25">
      <c r="B69" s="196" t="s">
        <v>110</v>
      </c>
      <c r="C69" s="197">
        <v>46378</v>
      </c>
      <c r="D69" s="197">
        <v>41026</v>
      </c>
      <c r="E69" s="197">
        <v>13899</v>
      </c>
      <c r="F69" s="197">
        <v>12264</v>
      </c>
      <c r="G69" s="197">
        <v>56081</v>
      </c>
      <c r="H69" s="197">
        <v>50457</v>
      </c>
      <c r="I69" s="198">
        <f t="shared" ref="I69:I76" si="33">IFERROR(H69/G69-1,"-")</f>
        <v>-0.10028351848219541</v>
      </c>
      <c r="J69" s="199">
        <f t="shared" si="30"/>
        <v>2.6302611698683358</v>
      </c>
      <c r="K69" s="197">
        <f t="shared" si="31"/>
        <v>-5624</v>
      </c>
      <c r="L69" s="197">
        <f t="shared" si="32"/>
        <v>36558</v>
      </c>
      <c r="M69" s="198">
        <f t="shared" ref="M69:M76" si="34">H69/H$8</f>
        <v>9.7242005725015398E-3</v>
      </c>
    </row>
    <row r="70" spans="2:16" x14ac:dyDescent="0.25">
      <c r="B70" s="196" t="s">
        <v>113</v>
      </c>
      <c r="C70" s="197">
        <v>13950</v>
      </c>
      <c r="D70" s="197">
        <v>11534</v>
      </c>
      <c r="E70" s="197">
        <v>3374</v>
      </c>
      <c r="F70" s="197">
        <v>3586</v>
      </c>
      <c r="G70" s="197">
        <v>7748</v>
      </c>
      <c r="H70" s="197">
        <v>10955</v>
      </c>
      <c r="I70" s="198">
        <f t="shared" si="33"/>
        <v>0.41391326794011363</v>
      </c>
      <c r="J70" s="199">
        <f t="shared" si="30"/>
        <v>2.2468879668049793</v>
      </c>
      <c r="K70" s="197">
        <f t="shared" si="31"/>
        <v>3207</v>
      </c>
      <c r="L70" s="197">
        <f t="shared" si="32"/>
        <v>7581</v>
      </c>
      <c r="M70" s="198">
        <f t="shared" si="34"/>
        <v>2.111275289290968E-3</v>
      </c>
    </row>
    <row r="71" spans="2:16" x14ac:dyDescent="0.25">
      <c r="B71" s="196" t="s">
        <v>116</v>
      </c>
      <c r="C71" s="197">
        <v>6528</v>
      </c>
      <c r="D71" s="197">
        <v>10880</v>
      </c>
      <c r="E71" s="197">
        <v>3449</v>
      </c>
      <c r="F71" s="197">
        <v>6294</v>
      </c>
      <c r="G71" s="197">
        <v>18047</v>
      </c>
      <c r="H71" s="197">
        <v>15837</v>
      </c>
      <c r="I71" s="198">
        <f t="shared" si="33"/>
        <v>-0.12245802626475311</v>
      </c>
      <c r="J71" s="199">
        <f t="shared" si="30"/>
        <v>3.5917657291968688</v>
      </c>
      <c r="K71" s="197">
        <f t="shared" si="31"/>
        <v>-2210</v>
      </c>
      <c r="L71" s="197">
        <f t="shared" si="32"/>
        <v>12388</v>
      </c>
      <c r="M71" s="198">
        <f t="shared" si="34"/>
        <v>3.052146668781475E-3</v>
      </c>
    </row>
    <row r="72" spans="2:16" x14ac:dyDescent="0.25">
      <c r="B72" s="196" t="s">
        <v>123</v>
      </c>
      <c r="C72" s="197">
        <v>2344</v>
      </c>
      <c r="D72" s="197">
        <v>1784</v>
      </c>
      <c r="E72" s="197">
        <v>536</v>
      </c>
      <c r="F72" s="197">
        <v>3888</v>
      </c>
      <c r="G72" s="197">
        <v>3396</v>
      </c>
      <c r="H72" s="197">
        <v>3947</v>
      </c>
      <c r="I72" s="198">
        <f t="shared" si="33"/>
        <v>0.16224970553592466</v>
      </c>
      <c r="J72" s="199">
        <f t="shared" si="30"/>
        <v>6.3638059701492535</v>
      </c>
      <c r="K72" s="197">
        <f t="shared" si="31"/>
        <v>551</v>
      </c>
      <c r="L72" s="197">
        <f t="shared" si="32"/>
        <v>3411</v>
      </c>
      <c r="M72" s="198">
        <f t="shared" si="34"/>
        <v>7.6067581623290282E-4</v>
      </c>
    </row>
    <row r="73" spans="2:16" x14ac:dyDescent="0.25">
      <c r="B73" s="196" t="s">
        <v>119</v>
      </c>
      <c r="C73" s="197">
        <v>2944</v>
      </c>
      <c r="D73" s="197">
        <v>2469</v>
      </c>
      <c r="E73" s="197">
        <v>1278</v>
      </c>
      <c r="F73" s="197">
        <v>1635</v>
      </c>
      <c r="G73" s="197">
        <v>3248</v>
      </c>
      <c r="H73" s="197">
        <v>2699</v>
      </c>
      <c r="I73" s="198">
        <f t="shared" si="33"/>
        <v>-0.16902709359605916</v>
      </c>
      <c r="J73" s="199">
        <f t="shared" si="30"/>
        <v>1.1118935837245698</v>
      </c>
      <c r="K73" s="197">
        <f t="shared" si="31"/>
        <v>-549</v>
      </c>
      <c r="L73" s="197">
        <f t="shared" si="32"/>
        <v>1421</v>
      </c>
      <c r="M73" s="198">
        <f t="shared" si="34"/>
        <v>5.2015810185269951E-4</v>
      </c>
    </row>
    <row r="74" spans="2:16" x14ac:dyDescent="0.25">
      <c r="B74" s="196" t="s">
        <v>128</v>
      </c>
      <c r="C74" s="197">
        <v>1326</v>
      </c>
      <c r="D74" s="197">
        <v>2202</v>
      </c>
      <c r="E74" s="197">
        <v>686</v>
      </c>
      <c r="F74" s="197">
        <v>1848</v>
      </c>
      <c r="G74" s="197">
        <v>2875</v>
      </c>
      <c r="H74" s="197">
        <v>3786</v>
      </c>
      <c r="I74" s="198">
        <f t="shared" si="33"/>
        <v>0.3168695652173914</v>
      </c>
      <c r="J74" s="199">
        <f t="shared" si="30"/>
        <v>4.518950437317784</v>
      </c>
      <c r="K74" s="197">
        <f t="shared" si="31"/>
        <v>911</v>
      </c>
      <c r="L74" s="197">
        <f t="shared" si="32"/>
        <v>3100</v>
      </c>
      <c r="M74" s="198">
        <f t="shared" si="34"/>
        <v>7.296474892976362E-4</v>
      </c>
    </row>
    <row r="75" spans="2:16" x14ac:dyDescent="0.25">
      <c r="B75" s="196" t="s">
        <v>131</v>
      </c>
      <c r="C75" s="197">
        <v>2597</v>
      </c>
      <c r="D75" s="197">
        <v>2302</v>
      </c>
      <c r="E75" s="197">
        <v>932</v>
      </c>
      <c r="F75" s="197">
        <v>363</v>
      </c>
      <c r="G75" s="197">
        <v>967</v>
      </c>
      <c r="H75" s="197">
        <v>1128</v>
      </c>
      <c r="I75" s="198">
        <f t="shared" si="33"/>
        <v>0.16649431230610134</v>
      </c>
      <c r="J75" s="199">
        <f t="shared" si="30"/>
        <v>0.21030042918454939</v>
      </c>
      <c r="K75" s="197">
        <f t="shared" si="31"/>
        <v>161</v>
      </c>
      <c r="L75" s="197">
        <f t="shared" si="32"/>
        <v>196</v>
      </c>
      <c r="M75" s="198">
        <f t="shared" si="34"/>
        <v>2.173910110744146E-4</v>
      </c>
    </row>
    <row r="76" spans="2:16" x14ac:dyDescent="0.25">
      <c r="B76" s="202" t="s">
        <v>145</v>
      </c>
      <c r="C76" s="203">
        <f t="shared" ref="C76:H76" si="35">C68-SUM(C69:C75)</f>
        <v>25725</v>
      </c>
      <c r="D76" s="203">
        <f t="shared" si="35"/>
        <v>23025</v>
      </c>
      <c r="E76" s="203">
        <f t="shared" si="35"/>
        <v>6886</v>
      </c>
      <c r="F76" s="203">
        <f t="shared" si="35"/>
        <v>14115</v>
      </c>
      <c r="G76" s="203">
        <f t="shared" si="35"/>
        <v>36343</v>
      </c>
      <c r="H76" s="203">
        <f t="shared" si="35"/>
        <v>43960</v>
      </c>
      <c r="I76" s="204">
        <f t="shared" si="33"/>
        <v>0.20958644030487306</v>
      </c>
      <c r="J76" s="205">
        <f t="shared" si="30"/>
        <v>5.3839674702294511</v>
      </c>
      <c r="K76" s="203">
        <f>H76-G76</f>
        <v>7617</v>
      </c>
      <c r="L76" s="203">
        <f t="shared" si="32"/>
        <v>37074</v>
      </c>
      <c r="M76" s="204">
        <f t="shared" si="34"/>
        <v>8.4720823110206265E-3</v>
      </c>
    </row>
    <row r="77" spans="2:16" x14ac:dyDescent="0.25">
      <c r="B77" s="187" t="s">
        <v>48</v>
      </c>
      <c r="C77" s="185"/>
      <c r="D77" s="185"/>
      <c r="E77" s="185"/>
      <c r="F77" s="185"/>
      <c r="G77" s="185"/>
      <c r="H77" s="186"/>
      <c r="I77" s="186"/>
      <c r="J77" s="186"/>
      <c r="K77" s="186"/>
      <c r="L77" s="185"/>
      <c r="M77" s="185"/>
      <c r="N77" s="157"/>
      <c r="O77" s="157"/>
      <c r="P77" s="157"/>
    </row>
    <row r="78" spans="2:16" x14ac:dyDescent="0.25">
      <c r="B78" s="188" t="s">
        <v>68</v>
      </c>
      <c r="C78" s="189">
        <v>816835</v>
      </c>
      <c r="D78" s="189">
        <v>791721</v>
      </c>
      <c r="E78" s="189">
        <v>225835</v>
      </c>
      <c r="F78" s="189">
        <v>354204</v>
      </c>
      <c r="G78" s="189">
        <v>710225</v>
      </c>
      <c r="H78" s="189">
        <v>797848</v>
      </c>
      <c r="I78" s="190">
        <f>IFERROR(H78/G78-1,"-")</f>
        <v>0.12337357879545219</v>
      </c>
      <c r="J78" s="190">
        <f>IFERROR(H78/E78-1,"-")</f>
        <v>2.5328802001461246</v>
      </c>
      <c r="K78" s="189">
        <f>H78-G78</f>
        <v>87623</v>
      </c>
      <c r="L78" s="189">
        <f>H78-E78</f>
        <v>572013</v>
      </c>
      <c r="M78" s="190">
        <f>H78/H$8</f>
        <v>0.1537632831593081</v>
      </c>
      <c r="N78" s="129"/>
      <c r="O78" s="129"/>
      <c r="P78" s="129"/>
    </row>
    <row r="79" spans="2:16" x14ac:dyDescent="0.25">
      <c r="B79" s="191" t="s">
        <v>97</v>
      </c>
      <c r="C79" s="192">
        <v>356304</v>
      </c>
      <c r="D79" s="192">
        <v>356283</v>
      </c>
      <c r="E79" s="192">
        <v>103133</v>
      </c>
      <c r="F79" s="192">
        <v>181693</v>
      </c>
      <c r="G79" s="192">
        <v>342343</v>
      </c>
      <c r="H79" s="192">
        <v>341923</v>
      </c>
      <c r="I79" s="193">
        <f>IFERROR(H79/G79-1,"-")</f>
        <v>-1.2268397484394011E-3</v>
      </c>
      <c r="J79" s="194">
        <f t="shared" ref="J79:J90" si="36">IFERROR(H79/E79-1,"-")</f>
        <v>2.3153597781505435</v>
      </c>
      <c r="K79" s="192">
        <f t="shared" ref="K79:K89" si="37">H79-G79</f>
        <v>-420</v>
      </c>
      <c r="L79" s="192">
        <f t="shared" ref="L79:L90" si="38">H79-E79</f>
        <v>238790</v>
      </c>
      <c r="M79" s="193">
        <f>H79/H$8</f>
        <v>6.5896264786876824E-2</v>
      </c>
    </row>
    <row r="80" spans="2:16" x14ac:dyDescent="0.25">
      <c r="B80" s="196" t="s">
        <v>103</v>
      </c>
      <c r="C80" s="197">
        <v>89648</v>
      </c>
      <c r="D80" s="197">
        <v>72064</v>
      </c>
      <c r="E80" s="197">
        <v>28320</v>
      </c>
      <c r="F80" s="197">
        <v>66989</v>
      </c>
      <c r="G80" s="197">
        <v>97391</v>
      </c>
      <c r="H80" s="197">
        <v>92103</v>
      </c>
      <c r="I80" s="198">
        <f>IFERROR(H80/G80-1,"-")</f>
        <v>-5.4296598248298134E-2</v>
      </c>
      <c r="J80" s="199">
        <f t="shared" si="36"/>
        <v>2.2522245762711863</v>
      </c>
      <c r="K80" s="197">
        <f t="shared" si="37"/>
        <v>-5288</v>
      </c>
      <c r="L80" s="197">
        <f t="shared" si="38"/>
        <v>63783</v>
      </c>
      <c r="M80" s="198">
        <f>H80/H$8</f>
        <v>1.7750322954775539E-2</v>
      </c>
    </row>
    <row r="81" spans="2:16" x14ac:dyDescent="0.25">
      <c r="B81" s="196" t="s">
        <v>100</v>
      </c>
      <c r="C81" s="197">
        <v>266656</v>
      </c>
      <c r="D81" s="197">
        <v>284219</v>
      </c>
      <c r="E81" s="197">
        <v>74813</v>
      </c>
      <c r="F81" s="197">
        <v>114704</v>
      </c>
      <c r="G81" s="197">
        <v>244952</v>
      </c>
      <c r="H81" s="197">
        <v>249820</v>
      </c>
      <c r="I81" s="198">
        <f>IFERROR(H81/G81-1,"-")</f>
        <v>1.987328129592747E-2</v>
      </c>
      <c r="J81" s="199">
        <f t="shared" si="36"/>
        <v>2.339259219654338</v>
      </c>
      <c r="K81" s="197">
        <f t="shared" si="37"/>
        <v>4868</v>
      </c>
      <c r="L81" s="197">
        <f t="shared" si="38"/>
        <v>175007</v>
      </c>
      <c r="M81" s="198">
        <f>H81/H$8</f>
        <v>4.8145941832101288E-2</v>
      </c>
    </row>
    <row r="82" spans="2:16" x14ac:dyDescent="0.25">
      <c r="B82" s="191" t="s">
        <v>107</v>
      </c>
      <c r="C82" s="192">
        <v>460531</v>
      </c>
      <c r="D82" s="192">
        <v>435438</v>
      </c>
      <c r="E82" s="192">
        <v>122702</v>
      </c>
      <c r="F82" s="192">
        <v>172511</v>
      </c>
      <c r="G82" s="192">
        <v>367882</v>
      </c>
      <c r="H82" s="192">
        <v>455925</v>
      </c>
      <c r="I82" s="193">
        <f>IFERROR(H82/G82-1,"-")</f>
        <v>0.23932402237674033</v>
      </c>
      <c r="J82" s="194">
        <f t="shared" si="36"/>
        <v>2.7157096053854053</v>
      </c>
      <c r="K82" s="192">
        <f t="shared" si="37"/>
        <v>88043</v>
      </c>
      <c r="L82" s="192">
        <f t="shared" si="38"/>
        <v>333223</v>
      </c>
      <c r="M82" s="193">
        <f>H82/H$8</f>
        <v>8.7867018372431271E-2</v>
      </c>
    </row>
    <row r="83" spans="2:16" x14ac:dyDescent="0.25">
      <c r="B83" s="196" t="s">
        <v>110</v>
      </c>
      <c r="C83" s="197">
        <v>69266</v>
      </c>
      <c r="D83" s="197">
        <v>75049</v>
      </c>
      <c r="E83" s="197">
        <v>21332</v>
      </c>
      <c r="F83" s="197">
        <v>16695</v>
      </c>
      <c r="G83" s="197">
        <v>71554</v>
      </c>
      <c r="H83" s="197">
        <v>93860</v>
      </c>
      <c r="I83" s="198">
        <f t="shared" ref="I83:I90" si="39">IFERROR(H83/G83-1,"-")</f>
        <v>0.31173659054699954</v>
      </c>
      <c r="J83" s="199">
        <f t="shared" si="36"/>
        <v>3.3999624976561034</v>
      </c>
      <c r="K83" s="197">
        <f t="shared" si="37"/>
        <v>22306</v>
      </c>
      <c r="L83" s="197">
        <f t="shared" si="38"/>
        <v>72528</v>
      </c>
      <c r="M83" s="198">
        <f t="shared" ref="M83:M90" si="40">H83/H$8</f>
        <v>1.8088936435677796E-2</v>
      </c>
    </row>
    <row r="84" spans="2:16" x14ac:dyDescent="0.25">
      <c r="B84" s="196" t="s">
        <v>113</v>
      </c>
      <c r="C84" s="197">
        <v>194919</v>
      </c>
      <c r="D84" s="197">
        <v>159354</v>
      </c>
      <c r="E84" s="197">
        <v>39522</v>
      </c>
      <c r="F84" s="197">
        <v>53227</v>
      </c>
      <c r="G84" s="197">
        <v>113120</v>
      </c>
      <c r="H84" s="197">
        <v>127349</v>
      </c>
      <c r="I84" s="198">
        <f t="shared" si="39"/>
        <v>0.12578677510608194</v>
      </c>
      <c r="J84" s="199">
        <f t="shared" si="36"/>
        <v>2.2222306563433025</v>
      </c>
      <c r="K84" s="197">
        <f t="shared" si="37"/>
        <v>14229</v>
      </c>
      <c r="L84" s="197">
        <f t="shared" si="38"/>
        <v>87827</v>
      </c>
      <c r="M84" s="198">
        <f t="shared" si="40"/>
        <v>2.4543021160740801E-2</v>
      </c>
    </row>
    <row r="85" spans="2:16" x14ac:dyDescent="0.25">
      <c r="B85" s="196" t="s">
        <v>116</v>
      </c>
      <c r="C85" s="197">
        <v>22836</v>
      </c>
      <c r="D85" s="197">
        <v>25447</v>
      </c>
      <c r="E85" s="197">
        <v>8286</v>
      </c>
      <c r="F85" s="197">
        <v>19927</v>
      </c>
      <c r="G85" s="197">
        <v>30758</v>
      </c>
      <c r="H85" s="197">
        <v>42539</v>
      </c>
      <c r="I85" s="198">
        <f t="shared" si="39"/>
        <v>0.38302230314064634</v>
      </c>
      <c r="J85" s="199">
        <f t="shared" si="36"/>
        <v>4.1338402124064686</v>
      </c>
      <c r="K85" s="197">
        <f t="shared" si="37"/>
        <v>11781</v>
      </c>
      <c r="L85" s="197">
        <f t="shared" si="38"/>
        <v>34253</v>
      </c>
      <c r="M85" s="198">
        <f t="shared" si="40"/>
        <v>8.198223599374577E-3</v>
      </c>
    </row>
    <row r="86" spans="2:16" x14ac:dyDescent="0.25">
      <c r="B86" s="196" t="s">
        <v>123</v>
      </c>
      <c r="C86" s="197">
        <v>11686</v>
      </c>
      <c r="D86" s="197">
        <v>9296</v>
      </c>
      <c r="E86" s="197">
        <v>2074</v>
      </c>
      <c r="F86" s="197">
        <v>5996</v>
      </c>
      <c r="G86" s="197">
        <v>10713</v>
      </c>
      <c r="H86" s="197">
        <v>12911</v>
      </c>
      <c r="I86" s="198">
        <f t="shared" si="39"/>
        <v>0.20517128722113309</v>
      </c>
      <c r="J86" s="199">
        <f t="shared" si="36"/>
        <v>5.225168756027001</v>
      </c>
      <c r="K86" s="197">
        <f t="shared" si="37"/>
        <v>2198</v>
      </c>
      <c r="L86" s="197">
        <f t="shared" si="38"/>
        <v>10837</v>
      </c>
      <c r="M86" s="198">
        <f t="shared" si="40"/>
        <v>2.4882405531753251E-3</v>
      </c>
    </row>
    <row r="87" spans="2:16" x14ac:dyDescent="0.25">
      <c r="B87" s="196" t="s">
        <v>119</v>
      </c>
      <c r="C87" s="197">
        <v>6503</v>
      </c>
      <c r="D87" s="197">
        <v>6249</v>
      </c>
      <c r="E87" s="197">
        <v>2082</v>
      </c>
      <c r="F87" s="197">
        <v>5201</v>
      </c>
      <c r="G87" s="197">
        <v>5872</v>
      </c>
      <c r="H87" s="197">
        <v>6968</v>
      </c>
      <c r="I87" s="198">
        <f t="shared" si="39"/>
        <v>0.18664850136239775</v>
      </c>
      <c r="J87" s="199">
        <f t="shared" si="36"/>
        <v>2.3467819404418826</v>
      </c>
      <c r="K87" s="197">
        <f t="shared" si="37"/>
        <v>1096</v>
      </c>
      <c r="L87" s="197">
        <f t="shared" si="38"/>
        <v>4886</v>
      </c>
      <c r="M87" s="198">
        <f t="shared" si="40"/>
        <v>1.3428905719561357E-3</v>
      </c>
    </row>
    <row r="88" spans="2:16" x14ac:dyDescent="0.25">
      <c r="B88" s="196" t="s">
        <v>128</v>
      </c>
      <c r="C88" s="197">
        <v>7425</v>
      </c>
      <c r="D88" s="197">
        <v>8520</v>
      </c>
      <c r="E88" s="197">
        <v>3046</v>
      </c>
      <c r="F88" s="197">
        <v>2575</v>
      </c>
      <c r="G88" s="197">
        <v>7581</v>
      </c>
      <c r="H88" s="197">
        <v>8524</v>
      </c>
      <c r="I88" s="198">
        <f t="shared" si="39"/>
        <v>0.12438992217385558</v>
      </c>
      <c r="J88" s="199">
        <f t="shared" si="36"/>
        <v>1.7984241628365067</v>
      </c>
      <c r="K88" s="197">
        <f t="shared" si="37"/>
        <v>943</v>
      </c>
      <c r="L88" s="197">
        <f t="shared" si="38"/>
        <v>5478</v>
      </c>
      <c r="M88" s="198">
        <f t="shared" si="40"/>
        <v>1.642766824821197E-3</v>
      </c>
    </row>
    <row r="89" spans="2:16" x14ac:dyDescent="0.25">
      <c r="B89" s="196" t="s">
        <v>131</v>
      </c>
      <c r="C89" s="197">
        <v>13371</v>
      </c>
      <c r="D89" s="197">
        <v>13181</v>
      </c>
      <c r="E89" s="197">
        <v>4839</v>
      </c>
      <c r="F89" s="197">
        <v>2819</v>
      </c>
      <c r="G89" s="197">
        <v>7599</v>
      </c>
      <c r="H89" s="197">
        <v>9961</v>
      </c>
      <c r="I89" s="198">
        <f t="shared" si="39"/>
        <v>0.31083037241742328</v>
      </c>
      <c r="J89" s="199">
        <f t="shared" si="36"/>
        <v>1.0584831576772062</v>
      </c>
      <c r="K89" s="197">
        <f t="shared" si="37"/>
        <v>2362</v>
      </c>
      <c r="L89" s="197">
        <f t="shared" si="38"/>
        <v>5122</v>
      </c>
      <c r="M89" s="198">
        <f t="shared" si="40"/>
        <v>1.9197090969080175E-3</v>
      </c>
    </row>
    <row r="90" spans="2:16" x14ac:dyDescent="0.25">
      <c r="B90" s="202" t="s">
        <v>145</v>
      </c>
      <c r="C90" s="203">
        <f t="shared" ref="C90:H90" si="41">C82-SUM(C83:C89)</f>
        <v>134525</v>
      </c>
      <c r="D90" s="203">
        <f t="shared" si="41"/>
        <v>138342</v>
      </c>
      <c r="E90" s="203">
        <f t="shared" si="41"/>
        <v>41521</v>
      </c>
      <c r="F90" s="203">
        <f t="shared" si="41"/>
        <v>66071</v>
      </c>
      <c r="G90" s="203">
        <f t="shared" si="41"/>
        <v>120685</v>
      </c>
      <c r="H90" s="203">
        <f t="shared" si="41"/>
        <v>153813</v>
      </c>
      <c r="I90" s="204">
        <f t="shared" si="39"/>
        <v>0.27449973070389855</v>
      </c>
      <c r="J90" s="205">
        <f t="shared" si="36"/>
        <v>2.7044628019556369</v>
      </c>
      <c r="K90" s="203">
        <f>H90-G90</f>
        <v>33128</v>
      </c>
      <c r="L90" s="203">
        <f t="shared" si="38"/>
        <v>112292</v>
      </c>
      <c r="M90" s="204">
        <f t="shared" si="40"/>
        <v>2.9643230129777424E-2</v>
      </c>
    </row>
    <row r="91" spans="2:16" x14ac:dyDescent="0.25">
      <c r="B91" s="187" t="s">
        <v>49</v>
      </c>
      <c r="C91" s="185"/>
      <c r="D91" s="185"/>
      <c r="E91" s="185"/>
      <c r="F91" s="185"/>
      <c r="G91" s="185"/>
      <c r="H91" s="186"/>
      <c r="I91" s="186"/>
      <c r="J91" s="186"/>
      <c r="K91" s="186"/>
      <c r="L91" s="185"/>
      <c r="M91" s="185"/>
      <c r="N91" s="157"/>
      <c r="O91" s="157"/>
      <c r="P91" s="157"/>
    </row>
    <row r="92" spans="2:16" x14ac:dyDescent="0.25">
      <c r="B92" s="188" t="s">
        <v>68</v>
      </c>
      <c r="C92" s="189">
        <v>53986</v>
      </c>
      <c r="D92" s="189">
        <v>55887</v>
      </c>
      <c r="E92" s="189">
        <v>24221</v>
      </c>
      <c r="F92" s="189">
        <v>33444</v>
      </c>
      <c r="G92" s="189">
        <v>51485</v>
      </c>
      <c r="H92" s="189">
        <v>58157</v>
      </c>
      <c r="I92" s="190">
        <f>IFERROR(H92/G92-1,"-")</f>
        <v>0.12959114305137409</v>
      </c>
      <c r="J92" s="190">
        <f>IFERROR(H92/E92-1,"-")</f>
        <v>1.4010982205524134</v>
      </c>
      <c r="K92" s="189">
        <f>H92-G92</f>
        <v>6672</v>
      </c>
      <c r="L92" s="189">
        <f>H92-E92</f>
        <v>33936</v>
      </c>
      <c r="M92" s="190">
        <f>H92/H$8</f>
        <v>1.1208164034622988E-2</v>
      </c>
      <c r="N92" s="129"/>
      <c r="O92" s="129"/>
      <c r="P92" s="129"/>
    </row>
    <row r="93" spans="2:16" x14ac:dyDescent="0.25">
      <c r="B93" s="191" t="s">
        <v>97</v>
      </c>
      <c r="C93" s="192">
        <v>34282</v>
      </c>
      <c r="D93" s="192">
        <v>37119</v>
      </c>
      <c r="E93" s="192">
        <v>16023</v>
      </c>
      <c r="F93" s="192">
        <v>21732</v>
      </c>
      <c r="G93" s="192">
        <v>33809</v>
      </c>
      <c r="H93" s="192">
        <v>37722</v>
      </c>
      <c r="I93" s="193">
        <f>IFERROR(H93/G93-1,"-")</f>
        <v>0.11573841284864983</v>
      </c>
      <c r="J93" s="194">
        <f t="shared" ref="J93:J104" si="42">IFERROR(H93/E93-1,"-")</f>
        <v>1.3542407788803597</v>
      </c>
      <c r="K93" s="192">
        <f t="shared" ref="K93:K103" si="43">H93-G93</f>
        <v>3913</v>
      </c>
      <c r="L93" s="192">
        <f t="shared" ref="L93:L104" si="44">H93-E93</f>
        <v>21699</v>
      </c>
      <c r="M93" s="193">
        <f>H93/H$8</f>
        <v>7.2698791841747049E-3</v>
      </c>
    </row>
    <row r="94" spans="2:16" x14ac:dyDescent="0.25">
      <c r="B94" s="196" t="s">
        <v>103</v>
      </c>
      <c r="C94" s="197">
        <v>16764</v>
      </c>
      <c r="D94" s="197">
        <v>19153</v>
      </c>
      <c r="E94" s="197">
        <v>8684</v>
      </c>
      <c r="F94" s="197">
        <v>11001</v>
      </c>
      <c r="G94" s="197">
        <v>16289</v>
      </c>
      <c r="H94" s="197">
        <v>12024</v>
      </c>
      <c r="I94" s="198">
        <f>IFERROR(H94/G94-1,"-")</f>
        <v>-0.261833138928111</v>
      </c>
      <c r="J94" s="199">
        <f t="shared" si="42"/>
        <v>0.38461538461538458</v>
      </c>
      <c r="K94" s="197">
        <f t="shared" si="43"/>
        <v>-4265</v>
      </c>
      <c r="L94" s="197">
        <f t="shared" si="44"/>
        <v>3340</v>
      </c>
      <c r="M94" s="198">
        <f>H94/H$8</f>
        <v>2.3172956712400367E-3</v>
      </c>
    </row>
    <row r="95" spans="2:16" x14ac:dyDescent="0.25">
      <c r="B95" s="196" t="s">
        <v>100</v>
      </c>
      <c r="C95" s="197">
        <v>17518</v>
      </c>
      <c r="D95" s="197">
        <v>17966</v>
      </c>
      <c r="E95" s="197">
        <v>7339</v>
      </c>
      <c r="F95" s="197">
        <v>10731</v>
      </c>
      <c r="G95" s="197">
        <v>17520</v>
      </c>
      <c r="H95" s="197">
        <v>25698</v>
      </c>
      <c r="I95" s="198">
        <f>IFERROR(H95/G95-1,"-")</f>
        <v>0.46678082191780823</v>
      </c>
      <c r="J95" s="199">
        <f t="shared" si="42"/>
        <v>2.5015669709769726</v>
      </c>
      <c r="K95" s="197">
        <f t="shared" si="43"/>
        <v>8178</v>
      </c>
      <c r="L95" s="197">
        <f t="shared" si="44"/>
        <v>18359</v>
      </c>
      <c r="M95" s="198">
        <f>H95/H$8</f>
        <v>4.9525835129346687E-3</v>
      </c>
    </row>
    <row r="96" spans="2:16" x14ac:dyDescent="0.25">
      <c r="B96" s="191" t="s">
        <v>107</v>
      </c>
      <c r="C96" s="192">
        <v>19704</v>
      </c>
      <c r="D96" s="192">
        <v>18768</v>
      </c>
      <c r="E96" s="192">
        <v>8198</v>
      </c>
      <c r="F96" s="192">
        <v>11712</v>
      </c>
      <c r="G96" s="192">
        <v>17676</v>
      </c>
      <c r="H96" s="192">
        <v>20435</v>
      </c>
      <c r="I96" s="193">
        <f>IFERROR(H96/G96-1,"-")</f>
        <v>0.15608735007920349</v>
      </c>
      <c r="J96" s="194">
        <f t="shared" si="42"/>
        <v>1.4926811417418882</v>
      </c>
      <c r="K96" s="192">
        <f t="shared" si="43"/>
        <v>2759</v>
      </c>
      <c r="L96" s="192">
        <f t="shared" si="44"/>
        <v>12237</v>
      </c>
      <c r="M96" s="193">
        <f>H96/H$8</f>
        <v>3.9382848504482823E-3</v>
      </c>
    </row>
    <row r="97" spans="2:16" x14ac:dyDescent="0.25">
      <c r="B97" s="196" t="s">
        <v>110</v>
      </c>
      <c r="C97" s="197">
        <v>2265</v>
      </c>
      <c r="D97" s="197">
        <v>2421</v>
      </c>
      <c r="E97" s="197">
        <v>1288</v>
      </c>
      <c r="F97" s="197">
        <v>921</v>
      </c>
      <c r="G97" s="197">
        <v>2403</v>
      </c>
      <c r="H97" s="197">
        <v>2795</v>
      </c>
      <c r="I97" s="198">
        <f t="shared" ref="I97:I104" si="45">IFERROR(H97/G97-1,"-")</f>
        <v>0.16312942155638788</v>
      </c>
      <c r="J97" s="199">
        <f t="shared" si="42"/>
        <v>1.1700310559006213</v>
      </c>
      <c r="K97" s="197">
        <f t="shared" si="43"/>
        <v>392</v>
      </c>
      <c r="L97" s="197">
        <f t="shared" si="44"/>
        <v>1507</v>
      </c>
      <c r="M97" s="198">
        <f t="shared" ref="M97:M104" si="46">H97/H$8</f>
        <v>5.386594644973305E-4</v>
      </c>
    </row>
    <row r="98" spans="2:16" x14ac:dyDescent="0.25">
      <c r="B98" s="196" t="s">
        <v>113</v>
      </c>
      <c r="C98" s="197">
        <v>4527</v>
      </c>
      <c r="D98" s="197">
        <v>3905</v>
      </c>
      <c r="E98" s="197">
        <v>1481</v>
      </c>
      <c r="F98" s="197">
        <v>2395</v>
      </c>
      <c r="G98" s="197">
        <v>3482</v>
      </c>
      <c r="H98" s="197">
        <v>3814</v>
      </c>
      <c r="I98" s="198">
        <f t="shared" si="45"/>
        <v>9.5347501435956383E-2</v>
      </c>
      <c r="J98" s="199">
        <f t="shared" si="42"/>
        <v>1.5752869682646859</v>
      </c>
      <c r="K98" s="197">
        <f t="shared" si="43"/>
        <v>332</v>
      </c>
      <c r="L98" s="197">
        <f t="shared" si="44"/>
        <v>2333</v>
      </c>
      <c r="M98" s="198">
        <f t="shared" si="46"/>
        <v>7.3504372006898697E-4</v>
      </c>
    </row>
    <row r="99" spans="2:16" x14ac:dyDescent="0.25">
      <c r="B99" s="196" t="s">
        <v>116</v>
      </c>
      <c r="C99" s="197">
        <v>4157</v>
      </c>
      <c r="D99" s="197">
        <v>3854</v>
      </c>
      <c r="E99" s="197">
        <v>1974</v>
      </c>
      <c r="F99" s="197">
        <v>3541</v>
      </c>
      <c r="G99" s="197">
        <v>3412</v>
      </c>
      <c r="H99" s="197">
        <v>3885</v>
      </c>
      <c r="I99" s="198">
        <f t="shared" si="45"/>
        <v>0.13862837045720977</v>
      </c>
      <c r="J99" s="199">
        <f t="shared" si="42"/>
        <v>0.96808510638297873</v>
      </c>
      <c r="K99" s="197">
        <f t="shared" si="43"/>
        <v>473</v>
      </c>
      <c r="L99" s="197">
        <f t="shared" si="44"/>
        <v>1911</v>
      </c>
      <c r="M99" s="198">
        <f t="shared" si="46"/>
        <v>7.4872701952491199E-4</v>
      </c>
    </row>
    <row r="100" spans="2:16" x14ac:dyDescent="0.25">
      <c r="B100" s="196" t="s">
        <v>123</v>
      </c>
      <c r="C100" s="197">
        <v>535</v>
      </c>
      <c r="D100" s="197">
        <v>699</v>
      </c>
      <c r="E100" s="197">
        <v>323</v>
      </c>
      <c r="F100" s="197">
        <v>432</v>
      </c>
      <c r="G100" s="197">
        <v>1172</v>
      </c>
      <c r="H100" s="197">
        <v>938</v>
      </c>
      <c r="I100" s="198">
        <f t="shared" si="45"/>
        <v>-0.19965870307167233</v>
      </c>
      <c r="J100" s="199">
        <f t="shared" si="42"/>
        <v>1.9040247678018574</v>
      </c>
      <c r="K100" s="197">
        <f t="shared" si="43"/>
        <v>-234</v>
      </c>
      <c r="L100" s="197">
        <f t="shared" si="44"/>
        <v>615</v>
      </c>
      <c r="M100" s="198">
        <f t="shared" si="46"/>
        <v>1.8077373084024901E-4</v>
      </c>
    </row>
    <row r="101" spans="2:16" x14ac:dyDescent="0.25">
      <c r="B101" s="196" t="s">
        <v>119</v>
      </c>
      <c r="C101" s="197">
        <v>534</v>
      </c>
      <c r="D101" s="197">
        <v>519</v>
      </c>
      <c r="E101" s="197">
        <v>351</v>
      </c>
      <c r="F101" s="197">
        <v>507</v>
      </c>
      <c r="G101" s="197">
        <v>682</v>
      </c>
      <c r="H101" s="197">
        <v>650</v>
      </c>
      <c r="I101" s="198">
        <f t="shared" si="45"/>
        <v>-4.692082111436946E-2</v>
      </c>
      <c r="J101" s="199">
        <f t="shared" si="42"/>
        <v>0.85185185185185186</v>
      </c>
      <c r="K101" s="197">
        <f t="shared" si="43"/>
        <v>-32</v>
      </c>
      <c r="L101" s="197">
        <f t="shared" si="44"/>
        <v>299</v>
      </c>
      <c r="M101" s="198">
        <f t="shared" si="46"/>
        <v>1.2526964290635593E-4</v>
      </c>
    </row>
    <row r="102" spans="2:16" x14ac:dyDescent="0.25">
      <c r="B102" s="196" t="s">
        <v>128</v>
      </c>
      <c r="C102" s="197">
        <v>176</v>
      </c>
      <c r="D102" s="197">
        <v>155</v>
      </c>
      <c r="E102" s="197">
        <v>124</v>
      </c>
      <c r="F102" s="197">
        <v>105</v>
      </c>
      <c r="G102" s="197">
        <v>270</v>
      </c>
      <c r="H102" s="197">
        <v>153</v>
      </c>
      <c r="I102" s="198">
        <f t="shared" si="45"/>
        <v>-0.43333333333333335</v>
      </c>
      <c r="J102" s="199">
        <f t="shared" si="42"/>
        <v>0.2338709677419355</v>
      </c>
      <c r="K102" s="197">
        <f t="shared" si="43"/>
        <v>-117</v>
      </c>
      <c r="L102" s="197">
        <f t="shared" si="44"/>
        <v>29</v>
      </c>
      <c r="M102" s="198">
        <f t="shared" si="46"/>
        <v>2.9486546714880705E-5</v>
      </c>
    </row>
    <row r="103" spans="2:16" x14ac:dyDescent="0.25">
      <c r="B103" s="196" t="s">
        <v>131</v>
      </c>
      <c r="C103" s="197">
        <v>383</v>
      </c>
      <c r="D103" s="197">
        <v>271</v>
      </c>
      <c r="E103" s="197">
        <v>89</v>
      </c>
      <c r="F103" s="197">
        <v>96</v>
      </c>
      <c r="G103" s="197">
        <v>168</v>
      </c>
      <c r="H103" s="197">
        <v>270</v>
      </c>
      <c r="I103" s="198">
        <f t="shared" si="45"/>
        <v>0.60714285714285721</v>
      </c>
      <c r="J103" s="199">
        <f t="shared" si="42"/>
        <v>2.0337078651685392</v>
      </c>
      <c r="K103" s="197">
        <f t="shared" si="43"/>
        <v>102</v>
      </c>
      <c r="L103" s="197">
        <f t="shared" si="44"/>
        <v>181</v>
      </c>
      <c r="M103" s="198">
        <f t="shared" si="46"/>
        <v>5.2035082438024769E-5</v>
      </c>
    </row>
    <row r="104" spans="2:16" x14ac:dyDescent="0.25">
      <c r="B104" s="202" t="s">
        <v>145</v>
      </c>
      <c r="C104" s="203">
        <f t="shared" ref="C104:H104" si="47">C96-SUM(C97:C103)</f>
        <v>7127</v>
      </c>
      <c r="D104" s="203">
        <f t="shared" si="47"/>
        <v>6944</v>
      </c>
      <c r="E104" s="203">
        <f t="shared" si="47"/>
        <v>2568</v>
      </c>
      <c r="F104" s="203">
        <f t="shared" si="47"/>
        <v>3715</v>
      </c>
      <c r="G104" s="203">
        <f t="shared" si="47"/>
        <v>6087</v>
      </c>
      <c r="H104" s="203">
        <f t="shared" si="47"/>
        <v>7930</v>
      </c>
      <c r="I104" s="204">
        <f t="shared" si="45"/>
        <v>0.30277640873993761</v>
      </c>
      <c r="J104" s="205">
        <f t="shared" si="42"/>
        <v>2.088006230529595</v>
      </c>
      <c r="K104" s="203">
        <f>H104-G104</f>
        <v>1843</v>
      </c>
      <c r="L104" s="203">
        <f t="shared" si="44"/>
        <v>5362</v>
      </c>
      <c r="M104" s="204">
        <f t="shared" si="46"/>
        <v>1.5282896434575424E-3</v>
      </c>
    </row>
    <row r="105" spans="2:16" x14ac:dyDescent="0.25">
      <c r="B105" s="187" t="s">
        <v>50</v>
      </c>
      <c r="C105" s="185"/>
      <c r="D105" s="185"/>
      <c r="E105" s="185"/>
      <c r="F105" s="185"/>
      <c r="G105" s="185"/>
      <c r="H105" s="186"/>
      <c r="I105" s="186"/>
      <c r="J105" s="186"/>
      <c r="K105" s="186"/>
      <c r="L105" s="185"/>
      <c r="M105" s="185"/>
      <c r="N105" s="157"/>
      <c r="O105" s="157"/>
      <c r="P105" s="157"/>
    </row>
    <row r="106" spans="2:16" x14ac:dyDescent="0.25">
      <c r="B106" s="188" t="s">
        <v>68</v>
      </c>
      <c r="C106" s="189">
        <v>146797</v>
      </c>
      <c r="D106" s="189">
        <v>142901</v>
      </c>
      <c r="E106" s="189">
        <v>77467</v>
      </c>
      <c r="F106" s="189">
        <v>107459</v>
      </c>
      <c r="G106" s="189">
        <v>198873</v>
      </c>
      <c r="H106" s="189">
        <v>252588</v>
      </c>
      <c r="I106" s="190">
        <f>IFERROR(H106/G106-1,"-")</f>
        <v>0.27009699657570407</v>
      </c>
      <c r="J106" s="190">
        <f>IFERROR(H106/E106-1,"-")</f>
        <v>2.2605883795680741</v>
      </c>
      <c r="K106" s="189">
        <f>H106-G106</f>
        <v>53715</v>
      </c>
      <c r="L106" s="189">
        <f>H106-E106</f>
        <v>175121</v>
      </c>
      <c r="M106" s="190">
        <f>H106/H$8</f>
        <v>4.8679397788354818E-2</v>
      </c>
      <c r="N106" s="129"/>
      <c r="O106" s="129"/>
      <c r="P106" s="129"/>
    </row>
    <row r="107" spans="2:16" x14ac:dyDescent="0.25">
      <c r="B107" s="191" t="s">
        <v>97</v>
      </c>
      <c r="C107" s="192">
        <v>30125</v>
      </c>
      <c r="D107" s="192">
        <v>31009</v>
      </c>
      <c r="E107" s="192">
        <v>30584</v>
      </c>
      <c r="F107" s="192">
        <v>44398</v>
      </c>
      <c r="G107" s="192">
        <v>48630</v>
      </c>
      <c r="H107" s="192">
        <v>55684</v>
      </c>
      <c r="I107" s="193">
        <f>IFERROR(H107/G107-1,"-")</f>
        <v>0.14505449311124829</v>
      </c>
      <c r="J107" s="194">
        <f t="shared" ref="J107:J118" si="48">IFERROR(H107/E107-1,"-")</f>
        <v>0.82069055715406747</v>
      </c>
      <c r="K107" s="192">
        <f t="shared" ref="K107:K117" si="49">H107-G107</f>
        <v>7054</v>
      </c>
      <c r="L107" s="192">
        <f t="shared" ref="L107:L118" si="50">H107-E107</f>
        <v>25100</v>
      </c>
      <c r="M107" s="193">
        <f>H107/H$8</f>
        <v>1.073156122399619E-2</v>
      </c>
    </row>
    <row r="108" spans="2:16" x14ac:dyDescent="0.25">
      <c r="B108" s="196" t="s">
        <v>103</v>
      </c>
      <c r="C108" s="197">
        <v>13639</v>
      </c>
      <c r="D108" s="197">
        <v>11886</v>
      </c>
      <c r="E108" s="197">
        <v>4963</v>
      </c>
      <c r="F108" s="197">
        <v>24120</v>
      </c>
      <c r="G108" s="197">
        <v>16359</v>
      </c>
      <c r="H108" s="197">
        <v>19520</v>
      </c>
      <c r="I108" s="198">
        <f>IFERROR(H108/G108-1,"-")</f>
        <v>0.19322696986368371</v>
      </c>
      <c r="J108" s="199">
        <f t="shared" si="48"/>
        <v>2.9331049768285311</v>
      </c>
      <c r="K108" s="197">
        <f t="shared" si="49"/>
        <v>3161</v>
      </c>
      <c r="L108" s="197">
        <f t="shared" si="50"/>
        <v>14557</v>
      </c>
      <c r="M108" s="198">
        <f>H108/H$8</f>
        <v>3.7619437377416427E-3</v>
      </c>
    </row>
    <row r="109" spans="2:16" x14ac:dyDescent="0.25">
      <c r="B109" s="196" t="s">
        <v>100</v>
      </c>
      <c r="C109" s="197">
        <v>16486</v>
      </c>
      <c r="D109" s="197">
        <v>19123</v>
      </c>
      <c r="E109" s="197">
        <v>25621</v>
      </c>
      <c r="F109" s="197">
        <v>20278</v>
      </c>
      <c r="G109" s="197">
        <v>32271</v>
      </c>
      <c r="H109" s="197">
        <v>36164</v>
      </c>
      <c r="I109" s="198">
        <f>IFERROR(H109/G109-1,"-")</f>
        <v>0.12063462551516846</v>
      </c>
      <c r="J109" s="199">
        <f t="shared" si="48"/>
        <v>0.41149838023496343</v>
      </c>
      <c r="K109" s="197">
        <f t="shared" si="49"/>
        <v>3893</v>
      </c>
      <c r="L109" s="197">
        <f t="shared" si="50"/>
        <v>10543</v>
      </c>
      <c r="M109" s="198">
        <f>H109/H$8</f>
        <v>6.9696174862545479E-3</v>
      </c>
    </row>
    <row r="110" spans="2:16" x14ac:dyDescent="0.25">
      <c r="B110" s="191" t="s">
        <v>107</v>
      </c>
      <c r="C110" s="192">
        <v>116672</v>
      </c>
      <c r="D110" s="192">
        <v>111892</v>
      </c>
      <c r="E110" s="192">
        <v>46883</v>
      </c>
      <c r="F110" s="192">
        <v>63061</v>
      </c>
      <c r="G110" s="192">
        <v>150243</v>
      </c>
      <c r="H110" s="192">
        <v>196904</v>
      </c>
      <c r="I110" s="193">
        <f>IFERROR(H110/G110-1,"-")</f>
        <v>0.31057020959379145</v>
      </c>
      <c r="J110" s="194">
        <f t="shared" si="48"/>
        <v>3.199901883411898</v>
      </c>
      <c r="K110" s="192">
        <f t="shared" si="49"/>
        <v>46661</v>
      </c>
      <c r="L110" s="192">
        <f t="shared" si="50"/>
        <v>150021</v>
      </c>
      <c r="M110" s="193">
        <f>H110/H$8</f>
        <v>3.7947836564358628E-2</v>
      </c>
    </row>
    <row r="111" spans="2:16" x14ac:dyDescent="0.25">
      <c r="B111" s="196" t="s">
        <v>110</v>
      </c>
      <c r="C111" s="197">
        <v>63356</v>
      </c>
      <c r="D111" s="197">
        <v>61414</v>
      </c>
      <c r="E111" s="197">
        <v>26382</v>
      </c>
      <c r="F111" s="197">
        <v>26812</v>
      </c>
      <c r="G111" s="197">
        <v>90804</v>
      </c>
      <c r="H111" s="197">
        <v>128108</v>
      </c>
      <c r="I111" s="198">
        <f t="shared" ref="I111:I118" si="51">IFERROR(H111/G111-1,"-")</f>
        <v>0.41081890665609455</v>
      </c>
      <c r="J111" s="199">
        <f t="shared" si="48"/>
        <v>3.8558865893412175</v>
      </c>
      <c r="K111" s="197">
        <f t="shared" si="49"/>
        <v>37304</v>
      </c>
      <c r="L111" s="197">
        <f t="shared" si="50"/>
        <v>101726</v>
      </c>
      <c r="M111" s="198">
        <f t="shared" ref="M111:M118" si="52">H111/H$8</f>
        <v>2.4689297559149916E-2</v>
      </c>
    </row>
    <row r="112" spans="2:16" x14ac:dyDescent="0.25">
      <c r="B112" s="196" t="s">
        <v>113</v>
      </c>
      <c r="C112" s="197">
        <v>12662</v>
      </c>
      <c r="D112" s="197">
        <v>9783</v>
      </c>
      <c r="E112" s="197">
        <v>3197</v>
      </c>
      <c r="F112" s="197">
        <v>7197</v>
      </c>
      <c r="G112" s="197">
        <v>6944</v>
      </c>
      <c r="H112" s="197">
        <v>8880</v>
      </c>
      <c r="I112" s="198">
        <f t="shared" si="51"/>
        <v>0.27880184331797242</v>
      </c>
      <c r="J112" s="199">
        <f t="shared" si="48"/>
        <v>1.777604003753519</v>
      </c>
      <c r="K112" s="197">
        <f t="shared" si="49"/>
        <v>1936</v>
      </c>
      <c r="L112" s="197">
        <f t="shared" si="50"/>
        <v>5683</v>
      </c>
      <c r="M112" s="198">
        <f t="shared" si="52"/>
        <v>1.7113760446283704E-3</v>
      </c>
    </row>
    <row r="113" spans="2:16" x14ac:dyDescent="0.25">
      <c r="B113" s="196" t="s">
        <v>116</v>
      </c>
      <c r="C113" s="197">
        <v>13476</v>
      </c>
      <c r="D113" s="197">
        <v>11371</v>
      </c>
      <c r="E113" s="197">
        <v>2498</v>
      </c>
      <c r="F113" s="197">
        <v>6746</v>
      </c>
      <c r="G113" s="197">
        <v>9830</v>
      </c>
      <c r="H113" s="197">
        <v>13414</v>
      </c>
      <c r="I113" s="198">
        <f t="shared" si="51"/>
        <v>0.36459816887080376</v>
      </c>
      <c r="J113" s="199">
        <f t="shared" si="48"/>
        <v>4.3698959167333866</v>
      </c>
      <c r="K113" s="197">
        <f t="shared" si="49"/>
        <v>3584</v>
      </c>
      <c r="L113" s="197">
        <f t="shared" si="50"/>
        <v>10916</v>
      </c>
      <c r="M113" s="198">
        <f t="shared" si="52"/>
        <v>2.5851799845320899E-3</v>
      </c>
    </row>
    <row r="114" spans="2:16" x14ac:dyDescent="0.25">
      <c r="B114" s="196" t="s">
        <v>123</v>
      </c>
      <c r="C114" s="197">
        <v>2503</v>
      </c>
      <c r="D114" s="197">
        <v>2496</v>
      </c>
      <c r="E114" s="197">
        <v>1300</v>
      </c>
      <c r="F114" s="197">
        <v>3663</v>
      </c>
      <c r="G114" s="197">
        <v>6290</v>
      </c>
      <c r="H114" s="197">
        <v>6514</v>
      </c>
      <c r="I114" s="198">
        <f t="shared" si="51"/>
        <v>3.5612082670906098E-2</v>
      </c>
      <c r="J114" s="199">
        <f t="shared" si="48"/>
        <v>4.0107692307692311</v>
      </c>
      <c r="K114" s="197">
        <f t="shared" si="49"/>
        <v>224</v>
      </c>
      <c r="L114" s="197">
        <f t="shared" si="50"/>
        <v>5214</v>
      </c>
      <c r="M114" s="198">
        <f t="shared" si="52"/>
        <v>1.2553945444492346E-3</v>
      </c>
    </row>
    <row r="115" spans="2:16" x14ac:dyDescent="0.25">
      <c r="B115" s="196" t="s">
        <v>119</v>
      </c>
      <c r="C115" s="197">
        <v>3813</v>
      </c>
      <c r="D115" s="197">
        <v>3749</v>
      </c>
      <c r="E115" s="197">
        <v>2838</v>
      </c>
      <c r="F115" s="197">
        <v>4368</v>
      </c>
      <c r="G115" s="197">
        <v>4750</v>
      </c>
      <c r="H115" s="197">
        <v>5340</v>
      </c>
      <c r="I115" s="198">
        <f t="shared" si="51"/>
        <v>0.12421052631578955</v>
      </c>
      <c r="J115" s="199">
        <f t="shared" si="48"/>
        <v>0.88160676532769555</v>
      </c>
      <c r="K115" s="197">
        <f t="shared" si="49"/>
        <v>590</v>
      </c>
      <c r="L115" s="197">
        <f t="shared" si="50"/>
        <v>2502</v>
      </c>
      <c r="M115" s="198">
        <f t="shared" si="52"/>
        <v>1.0291382971076011E-3</v>
      </c>
    </row>
    <row r="116" spans="2:16" x14ac:dyDescent="0.25">
      <c r="B116" s="196" t="s">
        <v>128</v>
      </c>
      <c r="C116" s="197">
        <v>742</v>
      </c>
      <c r="D116" s="197">
        <v>826</v>
      </c>
      <c r="E116" s="197">
        <v>406</v>
      </c>
      <c r="F116" s="197">
        <v>369</v>
      </c>
      <c r="G116" s="197">
        <v>1261</v>
      </c>
      <c r="H116" s="197">
        <v>1457</v>
      </c>
      <c r="I116" s="198">
        <f t="shared" si="51"/>
        <v>0.15543219666930996</v>
      </c>
      <c r="J116" s="199">
        <f t="shared" si="48"/>
        <v>2.5886699507389164</v>
      </c>
      <c r="K116" s="197">
        <f t="shared" si="49"/>
        <v>196</v>
      </c>
      <c r="L116" s="197">
        <f t="shared" si="50"/>
        <v>1051</v>
      </c>
      <c r="M116" s="198">
        <f t="shared" si="52"/>
        <v>2.8079672263778553E-4</v>
      </c>
    </row>
    <row r="117" spans="2:16" x14ac:dyDescent="0.25">
      <c r="B117" s="196" t="s">
        <v>131</v>
      </c>
      <c r="C117" s="197">
        <v>1872</v>
      </c>
      <c r="D117" s="197">
        <v>1664</v>
      </c>
      <c r="E117" s="197">
        <v>932</v>
      </c>
      <c r="F117" s="197">
        <v>521</v>
      </c>
      <c r="G117" s="197">
        <v>980</v>
      </c>
      <c r="H117" s="197">
        <v>944</v>
      </c>
      <c r="I117" s="198">
        <f t="shared" si="51"/>
        <v>-3.6734693877551017E-2</v>
      </c>
      <c r="J117" s="199">
        <f t="shared" si="48"/>
        <v>1.2875536480686733E-2</v>
      </c>
      <c r="K117" s="197">
        <f t="shared" si="49"/>
        <v>-36</v>
      </c>
      <c r="L117" s="197">
        <f t="shared" si="50"/>
        <v>12</v>
      </c>
      <c r="M117" s="198">
        <f t="shared" si="52"/>
        <v>1.8193006600553845E-4</v>
      </c>
    </row>
    <row r="118" spans="2:16" x14ac:dyDescent="0.25">
      <c r="B118" s="202" t="s">
        <v>145</v>
      </c>
      <c r="C118" s="203">
        <f t="shared" ref="C118:H118" si="53">C110-SUM(C111:C117)</f>
        <v>18248</v>
      </c>
      <c r="D118" s="203">
        <f t="shared" si="53"/>
        <v>20589</v>
      </c>
      <c r="E118" s="203">
        <f t="shared" si="53"/>
        <v>9330</v>
      </c>
      <c r="F118" s="203">
        <f t="shared" si="53"/>
        <v>13385</v>
      </c>
      <c r="G118" s="203">
        <f t="shared" si="53"/>
        <v>29384</v>
      </c>
      <c r="H118" s="203">
        <f t="shared" si="53"/>
        <v>32247</v>
      </c>
      <c r="I118" s="204">
        <f t="shared" si="51"/>
        <v>9.7433977674925121E-2</v>
      </c>
      <c r="J118" s="205">
        <f t="shared" si="48"/>
        <v>2.4562700964630224</v>
      </c>
      <c r="K118" s="203">
        <f>H118-G118</f>
        <v>2863</v>
      </c>
      <c r="L118" s="203">
        <f t="shared" si="50"/>
        <v>22917</v>
      </c>
      <c r="M118" s="204">
        <f t="shared" si="52"/>
        <v>6.2147233458480916E-3</v>
      </c>
    </row>
    <row r="119" spans="2:16" x14ac:dyDescent="0.25">
      <c r="B119" s="187" t="s">
        <v>51</v>
      </c>
      <c r="C119" s="185"/>
      <c r="D119" s="185"/>
      <c r="E119" s="185"/>
      <c r="F119" s="185"/>
      <c r="G119" s="185"/>
      <c r="H119" s="186"/>
      <c r="I119" s="186"/>
      <c r="J119" s="186"/>
      <c r="K119" s="186"/>
      <c r="L119" s="185"/>
      <c r="M119" s="185"/>
      <c r="N119" s="157"/>
      <c r="O119" s="157"/>
      <c r="P119" s="157"/>
    </row>
    <row r="120" spans="2:16" x14ac:dyDescent="0.25">
      <c r="B120" s="188" t="s">
        <v>68</v>
      </c>
      <c r="C120" s="189">
        <v>232309</v>
      </c>
      <c r="D120" s="189">
        <v>220415</v>
      </c>
      <c r="E120" s="189">
        <v>103516</v>
      </c>
      <c r="F120" s="189">
        <v>164258</v>
      </c>
      <c r="G120" s="189">
        <v>229131</v>
      </c>
      <c r="H120" s="189">
        <v>239109</v>
      </c>
      <c r="I120" s="190">
        <f>IFERROR(H120/G120-1,"-")</f>
        <v>4.3547141155059865E-2</v>
      </c>
      <c r="J120" s="190">
        <f>IFERROR(H120/E120-1,"-")</f>
        <v>1.3098748019629816</v>
      </c>
      <c r="K120" s="189">
        <f>H120-G120</f>
        <v>9978</v>
      </c>
      <c r="L120" s="189">
        <f>H120-E120</f>
        <v>135593</v>
      </c>
      <c r="M120" s="190">
        <f>H120/H$8</f>
        <v>4.6081690839532091E-2</v>
      </c>
      <c r="N120" s="129"/>
      <c r="O120" s="129"/>
      <c r="P120" s="129"/>
    </row>
    <row r="121" spans="2:16" x14ac:dyDescent="0.25">
      <c r="B121" s="191" t="s">
        <v>97</v>
      </c>
      <c r="C121" s="192">
        <v>135043</v>
      </c>
      <c r="D121" s="192">
        <v>120142</v>
      </c>
      <c r="E121" s="192">
        <v>61571</v>
      </c>
      <c r="F121" s="192">
        <v>104557</v>
      </c>
      <c r="G121" s="192">
        <v>134886</v>
      </c>
      <c r="H121" s="192">
        <v>146430</v>
      </c>
      <c r="I121" s="193">
        <f>IFERROR(H121/G121-1,"-")</f>
        <v>8.5583381522174262E-2</v>
      </c>
      <c r="J121" s="194">
        <f t="shared" ref="J121:J132" si="54">IFERROR(H121/E121-1,"-")</f>
        <v>1.3782300108817465</v>
      </c>
      <c r="K121" s="192">
        <f t="shared" ref="K121:K131" si="55">H121-G121</f>
        <v>11544</v>
      </c>
      <c r="L121" s="192">
        <f t="shared" ref="L121:L132" si="56">H121-E121</f>
        <v>84859</v>
      </c>
      <c r="M121" s="193">
        <f>H121/H$8</f>
        <v>2.8220359708888768E-2</v>
      </c>
    </row>
    <row r="122" spans="2:16" x14ac:dyDescent="0.25">
      <c r="B122" s="196" t="s">
        <v>103</v>
      </c>
      <c r="C122" s="197">
        <v>75241</v>
      </c>
      <c r="D122" s="197">
        <v>61076</v>
      </c>
      <c r="E122" s="197">
        <v>27791</v>
      </c>
      <c r="F122" s="197">
        <v>53247</v>
      </c>
      <c r="G122" s="197">
        <v>69865</v>
      </c>
      <c r="H122" s="197">
        <v>66121</v>
      </c>
      <c r="I122" s="198">
        <f>IFERROR(H122/G122-1,"-")</f>
        <v>-5.3589064624633198E-2</v>
      </c>
      <c r="J122" s="199">
        <f t="shared" si="54"/>
        <v>1.3792234896189415</v>
      </c>
      <c r="K122" s="197">
        <f t="shared" si="55"/>
        <v>-3744</v>
      </c>
      <c r="L122" s="197">
        <f t="shared" si="56"/>
        <v>38330</v>
      </c>
      <c r="M122" s="198">
        <f>H122/H$8</f>
        <v>1.274300624401717E-2</v>
      </c>
    </row>
    <row r="123" spans="2:16" x14ac:dyDescent="0.25">
      <c r="B123" s="196" t="s">
        <v>100</v>
      </c>
      <c r="C123" s="197">
        <v>59802</v>
      </c>
      <c r="D123" s="197">
        <v>59066</v>
      </c>
      <c r="E123" s="197">
        <v>33780</v>
      </c>
      <c r="F123" s="197">
        <v>51310</v>
      </c>
      <c r="G123" s="197">
        <v>65021</v>
      </c>
      <c r="H123" s="197">
        <v>80309</v>
      </c>
      <c r="I123" s="198">
        <f>IFERROR(H123/G123-1,"-")</f>
        <v>0.23512403684963323</v>
      </c>
      <c r="J123" s="199">
        <f t="shared" si="54"/>
        <v>1.3774126702190643</v>
      </c>
      <c r="K123" s="197">
        <f t="shared" si="55"/>
        <v>15288</v>
      </c>
      <c r="L123" s="197">
        <f t="shared" si="56"/>
        <v>46529</v>
      </c>
      <c r="M123" s="198">
        <f>H123/H$8</f>
        <v>1.5477353464871597E-2</v>
      </c>
    </row>
    <row r="124" spans="2:16" x14ac:dyDescent="0.25">
      <c r="B124" s="191" t="s">
        <v>107</v>
      </c>
      <c r="C124" s="192">
        <v>97266</v>
      </c>
      <c r="D124" s="192">
        <v>100273</v>
      </c>
      <c r="E124" s="192">
        <v>41945</v>
      </c>
      <c r="F124" s="192">
        <v>59701</v>
      </c>
      <c r="G124" s="192">
        <v>94245</v>
      </c>
      <c r="H124" s="192">
        <v>92679</v>
      </c>
      <c r="I124" s="193">
        <f>IFERROR(H124/G124-1,"-")</f>
        <v>-1.6616266114913292E-2</v>
      </c>
      <c r="J124" s="194">
        <f t="shared" si="54"/>
        <v>1.209536297532483</v>
      </c>
      <c r="K124" s="192">
        <f t="shared" si="55"/>
        <v>-1566</v>
      </c>
      <c r="L124" s="192">
        <f t="shared" si="56"/>
        <v>50734</v>
      </c>
      <c r="M124" s="193">
        <f>H124/H$8</f>
        <v>1.7861331130643324E-2</v>
      </c>
    </row>
    <row r="125" spans="2:16" x14ac:dyDescent="0.25">
      <c r="B125" s="196" t="s">
        <v>110</v>
      </c>
      <c r="C125" s="197">
        <v>11864</v>
      </c>
      <c r="D125" s="197">
        <v>10460</v>
      </c>
      <c r="E125" s="197">
        <v>3941</v>
      </c>
      <c r="F125" s="197">
        <v>3336</v>
      </c>
      <c r="G125" s="197">
        <v>9917</v>
      </c>
      <c r="H125" s="197">
        <v>11646</v>
      </c>
      <c r="I125" s="198">
        <f t="shared" ref="I125:I132" si="57">IFERROR(H125/G125-1,"-")</f>
        <v>0.17434708077039418</v>
      </c>
      <c r="J125" s="199">
        <f t="shared" si="54"/>
        <v>1.9550875412331896</v>
      </c>
      <c r="K125" s="197">
        <f t="shared" si="55"/>
        <v>1729</v>
      </c>
      <c r="L125" s="197">
        <f t="shared" si="56"/>
        <v>7705</v>
      </c>
      <c r="M125" s="198">
        <f t="shared" ref="M125:M132" si="58">H125/H$8</f>
        <v>2.2444465558268019E-3</v>
      </c>
    </row>
    <row r="126" spans="2:16" x14ac:dyDescent="0.25">
      <c r="B126" s="196" t="s">
        <v>113</v>
      </c>
      <c r="C126" s="197">
        <v>10977</v>
      </c>
      <c r="D126" s="197">
        <v>9550</v>
      </c>
      <c r="E126" s="197">
        <v>4053</v>
      </c>
      <c r="F126" s="197">
        <v>7314</v>
      </c>
      <c r="G126" s="197">
        <v>11261</v>
      </c>
      <c r="H126" s="197">
        <v>13316</v>
      </c>
      <c r="I126" s="198">
        <f t="shared" si="57"/>
        <v>0.18248823372702239</v>
      </c>
      <c r="J126" s="199">
        <f t="shared" si="54"/>
        <v>2.2854675548976067</v>
      </c>
      <c r="K126" s="197">
        <f t="shared" si="55"/>
        <v>2055</v>
      </c>
      <c r="L126" s="197">
        <f t="shared" si="56"/>
        <v>9263</v>
      </c>
      <c r="M126" s="198">
        <f t="shared" si="58"/>
        <v>2.5662931768323624E-3</v>
      </c>
    </row>
    <row r="127" spans="2:16" x14ac:dyDescent="0.25">
      <c r="B127" s="196" t="s">
        <v>116</v>
      </c>
      <c r="C127" s="197">
        <v>6539</v>
      </c>
      <c r="D127" s="197">
        <v>6709</v>
      </c>
      <c r="E127" s="197">
        <v>2906</v>
      </c>
      <c r="F127" s="197">
        <v>7134</v>
      </c>
      <c r="G127" s="197">
        <v>8524</v>
      </c>
      <c r="H127" s="197">
        <v>8756</v>
      </c>
      <c r="I127" s="198">
        <f t="shared" si="57"/>
        <v>2.7217268887846036E-2</v>
      </c>
      <c r="J127" s="199">
        <f t="shared" si="54"/>
        <v>2.0130763936682725</v>
      </c>
      <c r="K127" s="197">
        <f t="shared" si="55"/>
        <v>232</v>
      </c>
      <c r="L127" s="197">
        <f t="shared" si="56"/>
        <v>5850</v>
      </c>
      <c r="M127" s="198">
        <f t="shared" si="58"/>
        <v>1.6874784512123885E-3</v>
      </c>
    </row>
    <row r="128" spans="2:16" x14ac:dyDescent="0.25">
      <c r="B128" s="196" t="s">
        <v>123</v>
      </c>
      <c r="C128" s="197">
        <v>1654</v>
      </c>
      <c r="D128" s="197">
        <v>1866</v>
      </c>
      <c r="E128" s="197">
        <v>784</v>
      </c>
      <c r="F128" s="197">
        <v>1333</v>
      </c>
      <c r="G128" s="197">
        <v>2573</v>
      </c>
      <c r="H128" s="197">
        <v>2637</v>
      </c>
      <c r="I128" s="198">
        <f t="shared" si="57"/>
        <v>2.4873688301593422E-2</v>
      </c>
      <c r="J128" s="199">
        <f t="shared" si="54"/>
        <v>2.3635204081632653</v>
      </c>
      <c r="K128" s="197">
        <f t="shared" si="55"/>
        <v>64</v>
      </c>
      <c r="L128" s="197">
        <f t="shared" si="56"/>
        <v>1853</v>
      </c>
      <c r="M128" s="198">
        <f t="shared" si="58"/>
        <v>5.0820930514470857E-4</v>
      </c>
    </row>
    <row r="129" spans="2:16" x14ac:dyDescent="0.25">
      <c r="B129" s="196" t="s">
        <v>119</v>
      </c>
      <c r="C129" s="197">
        <v>1793</v>
      </c>
      <c r="D129" s="197">
        <v>1484</v>
      </c>
      <c r="E129" s="197">
        <v>812</v>
      </c>
      <c r="F129" s="197">
        <v>1357</v>
      </c>
      <c r="G129" s="197">
        <v>1836</v>
      </c>
      <c r="H129" s="197">
        <v>1934</v>
      </c>
      <c r="I129" s="198">
        <f t="shared" si="57"/>
        <v>5.3376906318082895E-2</v>
      </c>
      <c r="J129" s="199">
        <f t="shared" si="54"/>
        <v>1.3817733990147785</v>
      </c>
      <c r="K129" s="197">
        <f t="shared" si="55"/>
        <v>98</v>
      </c>
      <c r="L129" s="197">
        <f t="shared" si="56"/>
        <v>1122</v>
      </c>
      <c r="M129" s="198">
        <f t="shared" si="58"/>
        <v>3.7272536827829595E-4</v>
      </c>
    </row>
    <row r="130" spans="2:16" x14ac:dyDescent="0.25">
      <c r="B130" s="196" t="s">
        <v>128</v>
      </c>
      <c r="C130" s="197">
        <v>1802</v>
      </c>
      <c r="D130" s="197">
        <v>1623</v>
      </c>
      <c r="E130" s="197">
        <v>678</v>
      </c>
      <c r="F130" s="197">
        <v>555</v>
      </c>
      <c r="G130" s="197">
        <v>1075</v>
      </c>
      <c r="H130" s="197">
        <v>1341</v>
      </c>
      <c r="I130" s="198">
        <f t="shared" si="57"/>
        <v>0.24744186046511629</v>
      </c>
      <c r="J130" s="199">
        <f t="shared" si="54"/>
        <v>0.97787610619469034</v>
      </c>
      <c r="K130" s="197">
        <f t="shared" si="55"/>
        <v>266</v>
      </c>
      <c r="L130" s="197">
        <f t="shared" si="56"/>
        <v>663</v>
      </c>
      <c r="M130" s="198">
        <f t="shared" si="58"/>
        <v>2.5844090944218971E-4</v>
      </c>
    </row>
    <row r="131" spans="2:16" x14ac:dyDescent="0.25">
      <c r="B131" s="196" t="s">
        <v>131</v>
      </c>
      <c r="C131" s="197">
        <v>3139</v>
      </c>
      <c r="D131" s="197">
        <v>2681</v>
      </c>
      <c r="E131" s="197">
        <v>1097</v>
      </c>
      <c r="F131" s="197">
        <v>919</v>
      </c>
      <c r="G131" s="197">
        <v>1885</v>
      </c>
      <c r="H131" s="197">
        <v>2455</v>
      </c>
      <c r="I131" s="198">
        <f t="shared" si="57"/>
        <v>0.3023872679045092</v>
      </c>
      <c r="J131" s="199">
        <f t="shared" si="54"/>
        <v>1.2379216043755696</v>
      </c>
      <c r="K131" s="197">
        <f t="shared" si="55"/>
        <v>570</v>
      </c>
      <c r="L131" s="197">
        <f t="shared" si="56"/>
        <v>1358</v>
      </c>
      <c r="M131" s="198">
        <f t="shared" si="58"/>
        <v>4.7313380513092893E-4</v>
      </c>
    </row>
    <row r="132" spans="2:16" x14ac:dyDescent="0.25">
      <c r="B132" s="202" t="s">
        <v>145</v>
      </c>
      <c r="C132" s="203">
        <f t="shared" ref="C132:H132" si="59">C124-SUM(C125:C131)</f>
        <v>59498</v>
      </c>
      <c r="D132" s="203">
        <f t="shared" si="59"/>
        <v>65900</v>
      </c>
      <c r="E132" s="203">
        <f t="shared" si="59"/>
        <v>27674</v>
      </c>
      <c r="F132" s="203">
        <f t="shared" si="59"/>
        <v>37753</v>
      </c>
      <c r="G132" s="203">
        <f t="shared" si="59"/>
        <v>57174</v>
      </c>
      <c r="H132" s="203">
        <f t="shared" si="59"/>
        <v>50594</v>
      </c>
      <c r="I132" s="204">
        <f t="shared" si="57"/>
        <v>-0.11508727743379854</v>
      </c>
      <c r="J132" s="205">
        <f t="shared" si="54"/>
        <v>0.82821420828214198</v>
      </c>
      <c r="K132" s="203">
        <f>H132-G132</f>
        <v>-6580</v>
      </c>
      <c r="L132" s="203">
        <f t="shared" si="56"/>
        <v>22920</v>
      </c>
      <c r="M132" s="204">
        <f t="shared" si="58"/>
        <v>9.7506035587756491E-3</v>
      </c>
    </row>
    <row r="133" spans="2:16" x14ac:dyDescent="0.25">
      <c r="B133" s="187" t="s">
        <v>52</v>
      </c>
      <c r="C133" s="185"/>
      <c r="D133" s="185"/>
      <c r="E133" s="185"/>
      <c r="F133" s="185"/>
      <c r="G133" s="185"/>
      <c r="H133" s="186"/>
      <c r="I133" s="186"/>
      <c r="J133" s="186"/>
      <c r="K133" s="186"/>
      <c r="L133" s="185"/>
      <c r="M133" s="185"/>
      <c r="N133" s="157"/>
      <c r="O133" s="157"/>
      <c r="P133" s="157"/>
    </row>
    <row r="134" spans="2:16" x14ac:dyDescent="0.25">
      <c r="B134" s="188" t="s">
        <v>68</v>
      </c>
      <c r="C134" s="189">
        <v>272428</v>
      </c>
      <c r="D134" s="189">
        <v>250224</v>
      </c>
      <c r="E134" s="189">
        <v>96681</v>
      </c>
      <c r="F134" s="189">
        <v>140346</v>
      </c>
      <c r="G134" s="189">
        <v>257117</v>
      </c>
      <c r="H134" s="189">
        <v>278594</v>
      </c>
      <c r="I134" s="190">
        <f>IFERROR(H134/G134-1,"-")</f>
        <v>8.3530066078866927E-2</v>
      </c>
      <c r="J134" s="190">
        <f>IFERROR(H134/E134-1,"-")</f>
        <v>1.8815796278482844</v>
      </c>
      <c r="K134" s="189">
        <f>H134-G134</f>
        <v>21477</v>
      </c>
      <c r="L134" s="189">
        <f>H134-E134</f>
        <v>181913</v>
      </c>
      <c r="M134" s="190">
        <f>H134/H$8</f>
        <v>5.3691339839774345E-2</v>
      </c>
      <c r="N134" s="129"/>
      <c r="O134" s="129"/>
      <c r="P134" s="129"/>
    </row>
    <row r="135" spans="2:16" x14ac:dyDescent="0.25">
      <c r="B135" s="191" t="s">
        <v>97</v>
      </c>
      <c r="C135" s="192">
        <v>51968</v>
      </c>
      <c r="D135" s="192">
        <v>45577</v>
      </c>
      <c r="E135" s="192">
        <v>26839</v>
      </c>
      <c r="F135" s="192">
        <v>45216</v>
      </c>
      <c r="G135" s="192">
        <v>29061</v>
      </c>
      <c r="H135" s="192">
        <v>32018</v>
      </c>
      <c r="I135" s="193">
        <f>IFERROR(H135/G135-1,"-")</f>
        <v>0.10175148824885594</v>
      </c>
      <c r="J135" s="194">
        <f t="shared" ref="J135:J146" si="60">IFERROR(H135/E135-1,"-")</f>
        <v>0.19296546071016052</v>
      </c>
      <c r="K135" s="192">
        <f t="shared" ref="K135:K145" si="61">H135-G135</f>
        <v>2957</v>
      </c>
      <c r="L135" s="192">
        <f t="shared" ref="L135:L146" si="62">H135-E135</f>
        <v>5179</v>
      </c>
      <c r="M135" s="193">
        <f>H135/H$8</f>
        <v>6.1705898870395449E-3</v>
      </c>
    </row>
    <row r="136" spans="2:16" x14ac:dyDescent="0.25">
      <c r="B136" s="196" t="s">
        <v>103</v>
      </c>
      <c r="C136" s="197">
        <v>36715</v>
      </c>
      <c r="D136" s="197">
        <v>24890</v>
      </c>
      <c r="E136" s="197">
        <v>20058</v>
      </c>
      <c r="F136" s="197">
        <v>34195</v>
      </c>
      <c r="G136" s="197">
        <v>19943</v>
      </c>
      <c r="H136" s="197">
        <v>20738</v>
      </c>
      <c r="I136" s="198">
        <f>IFERROR(H136/G136-1,"-")</f>
        <v>3.9863611292182632E-2</v>
      </c>
      <c r="J136" s="199">
        <f t="shared" si="60"/>
        <v>3.3901685113171709E-2</v>
      </c>
      <c r="K136" s="197">
        <f t="shared" si="61"/>
        <v>795</v>
      </c>
      <c r="L136" s="197">
        <f t="shared" si="62"/>
        <v>680</v>
      </c>
      <c r="M136" s="198">
        <f>H136/H$8</f>
        <v>3.996679776295399E-3</v>
      </c>
    </row>
    <row r="137" spans="2:16" x14ac:dyDescent="0.25">
      <c r="B137" s="196" t="s">
        <v>100</v>
      </c>
      <c r="C137" s="197">
        <v>15253</v>
      </c>
      <c r="D137" s="197">
        <v>20687</v>
      </c>
      <c r="E137" s="197">
        <v>6781</v>
      </c>
      <c r="F137" s="197">
        <v>11021</v>
      </c>
      <c r="G137" s="197">
        <v>9118</v>
      </c>
      <c r="H137" s="197">
        <v>11280</v>
      </c>
      <c r="I137" s="198">
        <f>IFERROR(H137/G137-1,"-")</f>
        <v>0.23711340206185572</v>
      </c>
      <c r="J137" s="199">
        <f t="shared" si="60"/>
        <v>0.66347146438578375</v>
      </c>
      <c r="K137" s="197">
        <f t="shared" si="61"/>
        <v>2162</v>
      </c>
      <c r="L137" s="197">
        <f t="shared" si="62"/>
        <v>4499</v>
      </c>
      <c r="M137" s="198">
        <f>H137/H$8</f>
        <v>2.1739101107441459E-3</v>
      </c>
    </row>
    <row r="138" spans="2:16" x14ac:dyDescent="0.25">
      <c r="B138" s="191" t="s">
        <v>107</v>
      </c>
      <c r="C138" s="192">
        <v>220460</v>
      </c>
      <c r="D138" s="192">
        <v>204647</v>
      </c>
      <c r="E138" s="192">
        <v>69842</v>
      </c>
      <c r="F138" s="192">
        <v>95130</v>
      </c>
      <c r="G138" s="192">
        <v>228056</v>
      </c>
      <c r="H138" s="192">
        <v>246576</v>
      </c>
      <c r="I138" s="193">
        <f>IFERROR(H138/G138-1,"-")</f>
        <v>8.1208124320342412E-2</v>
      </c>
      <c r="J138" s="194">
        <f t="shared" si="60"/>
        <v>2.5304830904040547</v>
      </c>
      <c r="K138" s="192">
        <f t="shared" si="61"/>
        <v>18520</v>
      </c>
      <c r="L138" s="192">
        <f t="shared" si="62"/>
        <v>176734</v>
      </c>
      <c r="M138" s="193">
        <f>H138/H$8</f>
        <v>4.7520749952734802E-2</v>
      </c>
    </row>
    <row r="139" spans="2:16" x14ac:dyDescent="0.25">
      <c r="B139" s="196" t="s">
        <v>110</v>
      </c>
      <c r="C139" s="197">
        <v>111248</v>
      </c>
      <c r="D139" s="197">
        <v>100583</v>
      </c>
      <c r="E139" s="197">
        <v>26093</v>
      </c>
      <c r="F139" s="197">
        <v>26467</v>
      </c>
      <c r="G139" s="197">
        <v>96562</v>
      </c>
      <c r="H139" s="197">
        <v>105830</v>
      </c>
      <c r="I139" s="198">
        <f t="shared" ref="I139:I146" si="63">IFERROR(H139/G139-1,"-")</f>
        <v>9.5979785008595497E-2</v>
      </c>
      <c r="J139" s="199">
        <f t="shared" si="60"/>
        <v>3.0558770551488905</v>
      </c>
      <c r="K139" s="197">
        <f t="shared" si="61"/>
        <v>9268</v>
      </c>
      <c r="L139" s="197">
        <f t="shared" si="62"/>
        <v>79737</v>
      </c>
      <c r="M139" s="198">
        <f t="shared" ref="M139:M146" si="64">H139/H$8</f>
        <v>2.0395825090430229E-2</v>
      </c>
    </row>
    <row r="140" spans="2:16" x14ac:dyDescent="0.25">
      <c r="B140" s="196" t="s">
        <v>113</v>
      </c>
      <c r="C140" s="197">
        <v>15410</v>
      </c>
      <c r="D140" s="197">
        <v>15093</v>
      </c>
      <c r="E140" s="197">
        <v>6042</v>
      </c>
      <c r="F140" s="197">
        <v>9298</v>
      </c>
      <c r="G140" s="197">
        <v>16587</v>
      </c>
      <c r="H140" s="197">
        <v>20785</v>
      </c>
      <c r="I140" s="198">
        <f t="shared" si="63"/>
        <v>0.25308976909628011</v>
      </c>
      <c r="J140" s="199">
        <f t="shared" si="60"/>
        <v>2.4400860642171467</v>
      </c>
      <c r="K140" s="197">
        <f t="shared" si="61"/>
        <v>4198</v>
      </c>
      <c r="L140" s="197">
        <f t="shared" si="62"/>
        <v>14743</v>
      </c>
      <c r="M140" s="198">
        <f t="shared" si="64"/>
        <v>4.0057377350901664E-3</v>
      </c>
    </row>
    <row r="141" spans="2:16" x14ac:dyDescent="0.25">
      <c r="B141" s="196" t="s">
        <v>116</v>
      </c>
      <c r="C141" s="197">
        <v>24474</v>
      </c>
      <c r="D141" s="197">
        <v>19622</v>
      </c>
      <c r="E141" s="197">
        <v>6586</v>
      </c>
      <c r="F141" s="197">
        <v>15246</v>
      </c>
      <c r="G141" s="197">
        <v>26940</v>
      </c>
      <c r="H141" s="197">
        <v>25089</v>
      </c>
      <c r="I141" s="198">
        <f t="shared" si="63"/>
        <v>-6.8708240534521181E-2</v>
      </c>
      <c r="J141" s="199">
        <f t="shared" si="60"/>
        <v>2.8094442757364106</v>
      </c>
      <c r="K141" s="197">
        <f t="shared" si="61"/>
        <v>-1851</v>
      </c>
      <c r="L141" s="197">
        <f t="shared" si="62"/>
        <v>18503</v>
      </c>
      <c r="M141" s="198">
        <f t="shared" si="64"/>
        <v>4.8352154936577903E-3</v>
      </c>
    </row>
    <row r="142" spans="2:16" x14ac:dyDescent="0.25">
      <c r="B142" s="196" t="s">
        <v>123</v>
      </c>
      <c r="C142" s="197">
        <v>4413</v>
      </c>
      <c r="D142" s="197">
        <v>3955</v>
      </c>
      <c r="E142" s="197">
        <v>1273</v>
      </c>
      <c r="F142" s="197">
        <v>4366</v>
      </c>
      <c r="G142" s="197">
        <v>9965</v>
      </c>
      <c r="H142" s="197">
        <v>8878</v>
      </c>
      <c r="I142" s="198">
        <f t="shared" si="63"/>
        <v>-0.10908178625188159</v>
      </c>
      <c r="J142" s="199">
        <f t="shared" si="60"/>
        <v>5.9740769835035348</v>
      </c>
      <c r="K142" s="197">
        <f t="shared" si="61"/>
        <v>-1087</v>
      </c>
      <c r="L142" s="197">
        <f t="shared" si="62"/>
        <v>7605</v>
      </c>
      <c r="M142" s="198">
        <f t="shared" si="64"/>
        <v>1.7109905995732737E-3</v>
      </c>
    </row>
    <row r="143" spans="2:16" x14ac:dyDescent="0.25">
      <c r="B143" s="196" t="s">
        <v>119</v>
      </c>
      <c r="C143" s="197">
        <v>4348</v>
      </c>
      <c r="D143" s="197">
        <v>4225</v>
      </c>
      <c r="E143" s="197">
        <v>1935</v>
      </c>
      <c r="F143" s="197">
        <v>3344</v>
      </c>
      <c r="G143" s="197">
        <v>4569</v>
      </c>
      <c r="H143" s="197">
        <v>5490</v>
      </c>
      <c r="I143" s="198">
        <f t="shared" si="63"/>
        <v>0.20157583716349303</v>
      </c>
      <c r="J143" s="199">
        <f t="shared" si="60"/>
        <v>1.8372093023255816</v>
      </c>
      <c r="K143" s="197">
        <f t="shared" si="61"/>
        <v>921</v>
      </c>
      <c r="L143" s="197">
        <f t="shared" si="62"/>
        <v>3555</v>
      </c>
      <c r="M143" s="198">
        <f t="shared" si="64"/>
        <v>1.0580466762398371E-3</v>
      </c>
    </row>
    <row r="144" spans="2:16" x14ac:dyDescent="0.25">
      <c r="B144" s="196" t="s">
        <v>128</v>
      </c>
      <c r="C144" s="197">
        <v>2096</v>
      </c>
      <c r="D144" s="197">
        <v>2428</v>
      </c>
      <c r="E144" s="197">
        <v>1979</v>
      </c>
      <c r="F144" s="197">
        <v>1422</v>
      </c>
      <c r="G144" s="197">
        <v>3324</v>
      </c>
      <c r="H144" s="197">
        <v>3691</v>
      </c>
      <c r="I144" s="198">
        <f t="shared" si="63"/>
        <v>0.11040914560770165</v>
      </c>
      <c r="J144" s="199">
        <f t="shared" si="60"/>
        <v>0.86508337544214253</v>
      </c>
      <c r="K144" s="197">
        <f t="shared" si="61"/>
        <v>367</v>
      </c>
      <c r="L144" s="197">
        <f t="shared" si="62"/>
        <v>1712</v>
      </c>
      <c r="M144" s="198">
        <f t="shared" si="64"/>
        <v>7.113388491805534E-4</v>
      </c>
    </row>
    <row r="145" spans="2:16" x14ac:dyDescent="0.25">
      <c r="B145" s="196" t="s">
        <v>131</v>
      </c>
      <c r="C145" s="197">
        <v>10395</v>
      </c>
      <c r="D145" s="197">
        <v>6221</v>
      </c>
      <c r="E145" s="197">
        <v>4050</v>
      </c>
      <c r="F145" s="197">
        <v>947</v>
      </c>
      <c r="G145" s="197">
        <v>2079</v>
      </c>
      <c r="H145" s="197">
        <v>2885</v>
      </c>
      <c r="I145" s="198">
        <f t="shared" si="63"/>
        <v>0.38768638768638763</v>
      </c>
      <c r="J145" s="199">
        <f t="shared" si="60"/>
        <v>-0.28765432098765431</v>
      </c>
      <c r="K145" s="197">
        <f t="shared" si="61"/>
        <v>806</v>
      </c>
      <c r="L145" s="197">
        <f t="shared" si="62"/>
        <v>-1165</v>
      </c>
      <c r="M145" s="198">
        <f t="shared" si="64"/>
        <v>5.560044919766721E-4</v>
      </c>
    </row>
    <row r="146" spans="2:16" x14ac:dyDescent="0.25">
      <c r="B146" s="202" t="s">
        <v>145</v>
      </c>
      <c r="C146" s="203">
        <f t="shared" ref="C146:H146" si="65">C138-SUM(C139:C145)</f>
        <v>48076</v>
      </c>
      <c r="D146" s="203">
        <f t="shared" si="65"/>
        <v>52520</v>
      </c>
      <c r="E146" s="203">
        <f t="shared" si="65"/>
        <v>21884</v>
      </c>
      <c r="F146" s="203">
        <f t="shared" si="65"/>
        <v>34040</v>
      </c>
      <c r="G146" s="203">
        <f t="shared" si="65"/>
        <v>68030</v>
      </c>
      <c r="H146" s="203">
        <f t="shared" si="65"/>
        <v>73928</v>
      </c>
      <c r="I146" s="204">
        <f t="shared" si="63"/>
        <v>8.6697045421137764E-2</v>
      </c>
      <c r="J146" s="205">
        <f t="shared" si="60"/>
        <v>2.3781758362273808</v>
      </c>
      <c r="K146" s="203">
        <f>H146-G146</f>
        <v>5898</v>
      </c>
      <c r="L146" s="203">
        <f t="shared" si="62"/>
        <v>52044</v>
      </c>
      <c r="M146" s="204">
        <f t="shared" si="64"/>
        <v>1.424759101658628E-2</v>
      </c>
    </row>
    <row r="147" spans="2:16" x14ac:dyDescent="0.25">
      <c r="B147" s="187" t="s">
        <v>53</v>
      </c>
      <c r="C147" s="185"/>
      <c r="D147" s="185"/>
      <c r="E147" s="185"/>
      <c r="F147" s="185"/>
      <c r="G147" s="185"/>
      <c r="H147" s="186"/>
      <c r="I147" s="186"/>
      <c r="J147" s="186"/>
      <c r="K147" s="186"/>
      <c r="L147" s="185"/>
      <c r="M147" s="185"/>
      <c r="N147" s="157"/>
      <c r="O147" s="157"/>
      <c r="P147" s="157"/>
    </row>
    <row r="148" spans="2:16" x14ac:dyDescent="0.25">
      <c r="B148" s="188" t="s">
        <v>68</v>
      </c>
      <c r="C148" s="189">
        <v>128565</v>
      </c>
      <c r="D148" s="189">
        <v>126097</v>
      </c>
      <c r="E148" s="189">
        <v>43425</v>
      </c>
      <c r="F148" s="189">
        <v>71959</v>
      </c>
      <c r="G148" s="189">
        <v>111437</v>
      </c>
      <c r="H148" s="189">
        <v>123198</v>
      </c>
      <c r="I148" s="190">
        <f>IFERROR(H148/G148-1,"-")</f>
        <v>0.10553945278498156</v>
      </c>
      <c r="J148" s="190">
        <f>IFERROR(H148/E148-1,"-")</f>
        <v>1.8370293609671848</v>
      </c>
      <c r="K148" s="189">
        <f>H148-G148</f>
        <v>11761</v>
      </c>
      <c r="L148" s="189">
        <f>H148-E148</f>
        <v>79773</v>
      </c>
      <c r="M148" s="190">
        <f>H148/H$8</f>
        <v>2.3743029948888057E-2</v>
      </c>
      <c r="N148" s="129"/>
      <c r="O148" s="129"/>
      <c r="P148" s="129"/>
    </row>
    <row r="149" spans="2:16" x14ac:dyDescent="0.25">
      <c r="B149" s="191" t="s">
        <v>97</v>
      </c>
      <c r="C149" s="192">
        <v>52082</v>
      </c>
      <c r="D149" s="192">
        <v>54208</v>
      </c>
      <c r="E149" s="192">
        <v>22164</v>
      </c>
      <c r="F149" s="192">
        <v>40392</v>
      </c>
      <c r="G149" s="192">
        <v>57756</v>
      </c>
      <c r="H149" s="192">
        <v>59696</v>
      </c>
      <c r="I149" s="193">
        <f>IFERROR(H149/G149-1,"-")</f>
        <v>3.3589583766188813E-2</v>
      </c>
      <c r="J149" s="194">
        <f t="shared" ref="J149:J160" si="66">IFERROR(H149/E149-1,"-")</f>
        <v>1.6933766468146545</v>
      </c>
      <c r="K149" s="192">
        <f t="shared" ref="K149:K159" si="67">H149-G149</f>
        <v>1940</v>
      </c>
      <c r="L149" s="192">
        <f t="shared" ref="L149:L160" si="68">H149-E149</f>
        <v>37532</v>
      </c>
      <c r="M149" s="193">
        <f>H149/H$8</f>
        <v>1.1504764004519729E-2</v>
      </c>
    </row>
    <row r="150" spans="2:16" x14ac:dyDescent="0.25">
      <c r="B150" s="196" t="s">
        <v>103</v>
      </c>
      <c r="C150" s="197">
        <v>31773</v>
      </c>
      <c r="D150" s="197">
        <v>32990</v>
      </c>
      <c r="E150" s="197">
        <v>14597</v>
      </c>
      <c r="F150" s="197">
        <v>32366</v>
      </c>
      <c r="G150" s="197">
        <v>41603</v>
      </c>
      <c r="H150" s="197">
        <v>44199</v>
      </c>
      <c r="I150" s="198">
        <f>IFERROR(H150/G150-1,"-")</f>
        <v>6.2399346200995076E-2</v>
      </c>
      <c r="J150" s="199">
        <f t="shared" si="66"/>
        <v>2.0279509488251009</v>
      </c>
      <c r="K150" s="197">
        <f t="shared" si="67"/>
        <v>2596</v>
      </c>
      <c r="L150" s="197">
        <f t="shared" si="68"/>
        <v>29602</v>
      </c>
      <c r="M150" s="198">
        <f>H150/H$8</f>
        <v>8.5181429951046543E-3</v>
      </c>
    </row>
    <row r="151" spans="2:16" x14ac:dyDescent="0.25">
      <c r="B151" s="196" t="s">
        <v>100</v>
      </c>
      <c r="C151" s="197">
        <v>20309</v>
      </c>
      <c r="D151" s="197">
        <v>21218</v>
      </c>
      <c r="E151" s="197">
        <v>7567</v>
      </c>
      <c r="F151" s="197">
        <v>8026</v>
      </c>
      <c r="G151" s="197">
        <v>16153</v>
      </c>
      <c r="H151" s="197">
        <v>15497</v>
      </c>
      <c r="I151" s="198">
        <f>IFERROR(H151/G151-1,"-")</f>
        <v>-4.0611651086485456E-2</v>
      </c>
      <c r="J151" s="199">
        <f t="shared" si="66"/>
        <v>1.0479714550019823</v>
      </c>
      <c r="K151" s="197">
        <f t="shared" si="67"/>
        <v>-656</v>
      </c>
      <c r="L151" s="197">
        <f t="shared" si="68"/>
        <v>7930</v>
      </c>
      <c r="M151" s="198">
        <f>H151/H$8</f>
        <v>2.9866210094150738E-3</v>
      </c>
    </row>
    <row r="152" spans="2:16" x14ac:dyDescent="0.25">
      <c r="B152" s="191" t="s">
        <v>107</v>
      </c>
      <c r="C152" s="192">
        <v>76483</v>
      </c>
      <c r="D152" s="192">
        <v>71889</v>
      </c>
      <c r="E152" s="192">
        <v>21261</v>
      </c>
      <c r="F152" s="192">
        <v>31567</v>
      </c>
      <c r="G152" s="192">
        <v>53681</v>
      </c>
      <c r="H152" s="192">
        <v>63502</v>
      </c>
      <c r="I152" s="193">
        <f>IFERROR(H152/G152-1,"-")</f>
        <v>0.18295113727389589</v>
      </c>
      <c r="J152" s="194">
        <f t="shared" si="66"/>
        <v>1.9867833121678191</v>
      </c>
      <c r="K152" s="192">
        <f t="shared" si="67"/>
        <v>9821</v>
      </c>
      <c r="L152" s="192">
        <f t="shared" si="68"/>
        <v>42241</v>
      </c>
      <c r="M152" s="193">
        <f>H152/H$8</f>
        <v>1.223826594436833E-2</v>
      </c>
    </row>
    <row r="153" spans="2:16" x14ac:dyDescent="0.25">
      <c r="B153" s="196" t="s">
        <v>110</v>
      </c>
      <c r="C153" s="197">
        <v>22776</v>
      </c>
      <c r="D153" s="197">
        <v>21798</v>
      </c>
      <c r="E153" s="197">
        <v>5789</v>
      </c>
      <c r="F153" s="197">
        <v>5609</v>
      </c>
      <c r="G153" s="197">
        <v>19238</v>
      </c>
      <c r="H153" s="197">
        <v>18996</v>
      </c>
      <c r="I153" s="198">
        <f t="shared" ref="I153:I160" si="69">IFERROR(H153/G153-1,"-")</f>
        <v>-1.2579270194406855E-2</v>
      </c>
      <c r="J153" s="199">
        <f t="shared" si="66"/>
        <v>2.2813957505614098</v>
      </c>
      <c r="K153" s="197">
        <f t="shared" si="67"/>
        <v>-242</v>
      </c>
      <c r="L153" s="197">
        <f t="shared" si="68"/>
        <v>13207</v>
      </c>
      <c r="M153" s="198">
        <f t="shared" ref="M153:M160" si="70">H153/H$8</f>
        <v>3.6609571333063649E-3</v>
      </c>
    </row>
    <row r="154" spans="2:16" x14ac:dyDescent="0.25">
      <c r="B154" s="196" t="s">
        <v>113</v>
      </c>
      <c r="C154" s="197">
        <v>22752</v>
      </c>
      <c r="D154" s="197">
        <v>18523</v>
      </c>
      <c r="E154" s="197">
        <v>5079</v>
      </c>
      <c r="F154" s="197">
        <v>8623</v>
      </c>
      <c r="G154" s="197">
        <v>11385</v>
      </c>
      <c r="H154" s="197">
        <v>12605</v>
      </c>
      <c r="I154" s="198">
        <f t="shared" si="69"/>
        <v>0.10715854194115071</v>
      </c>
      <c r="J154" s="199">
        <f t="shared" si="66"/>
        <v>1.4817877534947823</v>
      </c>
      <c r="K154" s="197">
        <f t="shared" si="67"/>
        <v>1220</v>
      </c>
      <c r="L154" s="197">
        <f t="shared" si="68"/>
        <v>7526</v>
      </c>
      <c r="M154" s="198">
        <f t="shared" si="70"/>
        <v>2.4292674597455638E-3</v>
      </c>
    </row>
    <row r="155" spans="2:16" x14ac:dyDescent="0.25">
      <c r="B155" s="196" t="s">
        <v>116</v>
      </c>
      <c r="C155" s="197">
        <v>11086</v>
      </c>
      <c r="D155" s="197">
        <v>9905</v>
      </c>
      <c r="E155" s="197">
        <v>2317</v>
      </c>
      <c r="F155" s="197">
        <v>5206</v>
      </c>
      <c r="G155" s="197">
        <v>6579</v>
      </c>
      <c r="H155" s="197">
        <v>10130</v>
      </c>
      <c r="I155" s="198">
        <f t="shared" si="69"/>
        <v>0.53974768201854384</v>
      </c>
      <c r="J155" s="199">
        <f t="shared" si="66"/>
        <v>3.3720328010358225</v>
      </c>
      <c r="K155" s="197">
        <f t="shared" si="67"/>
        <v>3551</v>
      </c>
      <c r="L155" s="197">
        <f t="shared" si="68"/>
        <v>7813</v>
      </c>
      <c r="M155" s="198">
        <f t="shared" si="70"/>
        <v>1.9522792040636702E-3</v>
      </c>
    </row>
    <row r="156" spans="2:16" x14ac:dyDescent="0.25">
      <c r="B156" s="196" t="s">
        <v>123</v>
      </c>
      <c r="C156" s="197">
        <v>1463</v>
      </c>
      <c r="D156" s="197">
        <v>1673</v>
      </c>
      <c r="E156" s="197">
        <v>600</v>
      </c>
      <c r="F156" s="197">
        <v>927</v>
      </c>
      <c r="G156" s="197">
        <v>1690</v>
      </c>
      <c r="H156" s="197">
        <v>2031</v>
      </c>
      <c r="I156" s="198">
        <f t="shared" si="69"/>
        <v>0.20177514792899398</v>
      </c>
      <c r="J156" s="199">
        <f t="shared" si="66"/>
        <v>2.3849999999999998</v>
      </c>
      <c r="K156" s="197">
        <f t="shared" si="67"/>
        <v>341</v>
      </c>
      <c r="L156" s="197">
        <f t="shared" si="68"/>
        <v>1431</v>
      </c>
      <c r="M156" s="198">
        <f t="shared" si="70"/>
        <v>3.9141945345047525E-4</v>
      </c>
    </row>
    <row r="157" spans="2:16" x14ac:dyDescent="0.25">
      <c r="B157" s="196" t="s">
        <v>119</v>
      </c>
      <c r="C157" s="197">
        <v>2483</v>
      </c>
      <c r="D157" s="197">
        <v>3007</v>
      </c>
      <c r="E157" s="197">
        <v>1505</v>
      </c>
      <c r="F157" s="197">
        <v>1749</v>
      </c>
      <c r="G157" s="197">
        <v>2959</v>
      </c>
      <c r="H157" s="197">
        <v>3062</v>
      </c>
      <c r="I157" s="198">
        <f t="shared" si="69"/>
        <v>3.480905711388993E-2</v>
      </c>
      <c r="J157" s="199">
        <f t="shared" si="66"/>
        <v>1.0345514950166113</v>
      </c>
      <c r="K157" s="197">
        <f t="shared" si="67"/>
        <v>103</v>
      </c>
      <c r="L157" s="197">
        <f t="shared" si="68"/>
        <v>1557</v>
      </c>
      <c r="M157" s="198">
        <f t="shared" si="70"/>
        <v>5.9011637935271061E-4</v>
      </c>
    </row>
    <row r="158" spans="2:16" x14ac:dyDescent="0.25">
      <c r="B158" s="196" t="s">
        <v>128</v>
      </c>
      <c r="C158" s="197">
        <v>443</v>
      </c>
      <c r="D158" s="197">
        <v>472</v>
      </c>
      <c r="E158" s="197">
        <v>354</v>
      </c>
      <c r="F158" s="197">
        <v>292</v>
      </c>
      <c r="G158" s="197">
        <v>497</v>
      </c>
      <c r="H158" s="197">
        <v>676</v>
      </c>
      <c r="I158" s="198">
        <f t="shared" si="69"/>
        <v>0.36016096579476864</v>
      </c>
      <c r="J158" s="199">
        <f t="shared" si="66"/>
        <v>0.90960451977401124</v>
      </c>
      <c r="K158" s="197">
        <f t="shared" si="67"/>
        <v>179</v>
      </c>
      <c r="L158" s="197">
        <f t="shared" si="68"/>
        <v>322</v>
      </c>
      <c r="M158" s="198">
        <f t="shared" si="70"/>
        <v>1.3028042862261018E-4</v>
      </c>
    </row>
    <row r="159" spans="2:16" x14ac:dyDescent="0.25">
      <c r="B159" s="196" t="s">
        <v>131</v>
      </c>
      <c r="C159" s="197">
        <v>1135</v>
      </c>
      <c r="D159" s="197">
        <v>1062</v>
      </c>
      <c r="E159" s="197">
        <v>441</v>
      </c>
      <c r="F159" s="197">
        <v>454</v>
      </c>
      <c r="G159" s="197">
        <v>656</v>
      </c>
      <c r="H159" s="197">
        <v>941</v>
      </c>
      <c r="I159" s="198">
        <f t="shared" si="69"/>
        <v>0.43445121951219523</v>
      </c>
      <c r="J159" s="199">
        <f t="shared" si="66"/>
        <v>1.1337868480725621</v>
      </c>
      <c r="K159" s="197">
        <f t="shared" si="67"/>
        <v>285</v>
      </c>
      <c r="L159" s="197">
        <f t="shared" si="68"/>
        <v>500</v>
      </c>
      <c r="M159" s="198">
        <f t="shared" si="70"/>
        <v>1.8135189842289373E-4</v>
      </c>
    </row>
    <row r="160" spans="2:16" x14ac:dyDescent="0.25">
      <c r="B160" s="202" t="s">
        <v>145</v>
      </c>
      <c r="C160" s="203">
        <f t="shared" ref="C160:H160" si="71">C152-SUM(C153:C159)</f>
        <v>14345</v>
      </c>
      <c r="D160" s="203">
        <f t="shared" si="71"/>
        <v>15449</v>
      </c>
      <c r="E160" s="203">
        <f t="shared" si="71"/>
        <v>5176</v>
      </c>
      <c r="F160" s="203">
        <f t="shared" si="71"/>
        <v>8707</v>
      </c>
      <c r="G160" s="203">
        <f t="shared" si="71"/>
        <v>10677</v>
      </c>
      <c r="H160" s="203">
        <f t="shared" si="71"/>
        <v>15061</v>
      </c>
      <c r="I160" s="204">
        <f t="shared" si="69"/>
        <v>0.41060222909056843</v>
      </c>
      <c r="J160" s="205">
        <f t="shared" si="66"/>
        <v>1.9097758887171561</v>
      </c>
      <c r="K160" s="203">
        <f>H160-G160</f>
        <v>4384</v>
      </c>
      <c r="L160" s="203">
        <f t="shared" si="68"/>
        <v>9885</v>
      </c>
      <c r="M160" s="204">
        <f t="shared" si="70"/>
        <v>2.9025939874040411E-3</v>
      </c>
    </row>
    <row r="161" spans="2:13" x14ac:dyDescent="0.25"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</row>
    <row r="162" spans="2:13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C4E6F-1607-4982-ADD4-62F95FC01D37}">
  <sheetPr codeName="Hoja37"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74"/>
    </row>
    <row r="6" spans="1:22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K6" s="12"/>
      <c r="N6" s="12" t="s">
        <v>260</v>
      </c>
      <c r="O6" s="12"/>
      <c r="P6" s="12"/>
      <c r="Q6" s="12"/>
      <c r="R6" s="12"/>
      <c r="S6" s="12"/>
      <c r="T6" s="12"/>
      <c r="U6" s="12"/>
      <c r="V6" s="12"/>
    </row>
    <row r="7" spans="1:22" ht="6" customHeight="1" x14ac:dyDescent="0.25"/>
    <row r="8" spans="1:22" ht="15.75" x14ac:dyDescent="0.25">
      <c r="B8" s="175"/>
      <c r="C8" s="206" t="s">
        <v>43</v>
      </c>
      <c r="D8" s="207"/>
      <c r="E8" s="207"/>
      <c r="F8" s="207"/>
      <c r="G8" s="207"/>
      <c r="H8" s="207"/>
      <c r="I8" s="207"/>
      <c r="J8" s="207"/>
      <c r="K8" s="207"/>
    </row>
    <row r="9" spans="1:22" s="178" customFormat="1" ht="72" customHeight="1" x14ac:dyDescent="0.25">
      <c r="A9"/>
      <c r="B9" s="179"/>
      <c r="C9" s="208" t="s">
        <v>224</v>
      </c>
      <c r="D9" s="208" t="s">
        <v>234</v>
      </c>
      <c r="E9" s="208" t="s">
        <v>225</v>
      </c>
      <c r="F9" s="208" t="s">
        <v>226</v>
      </c>
      <c r="G9" s="208" t="s">
        <v>227</v>
      </c>
      <c r="H9" s="208" t="s">
        <v>228</v>
      </c>
      <c r="I9" s="209" t="str">
        <f>CONCATENATE("var. ",RIGHT(H9,2),"/",RIGHT(G9,2))</f>
        <v>var. 24/23</v>
      </c>
      <c r="J9" s="209" t="str">
        <f>CONCATENATE("var. ",RIGHT(H9,2),"/",RIGHT(C9,2))</f>
        <v>var. 24/19</v>
      </c>
      <c r="K9" s="209" t="str">
        <f>CONCATENATE("Cuota s/ total lugares de residencia ",RIGHT(H9,4))</f>
        <v>Cuota s/ total lugares de residencia 2024</v>
      </c>
      <c r="N9" s="179"/>
      <c r="O9" s="208" t="s">
        <v>224</v>
      </c>
      <c r="P9" s="208" t="s">
        <v>225</v>
      </c>
      <c r="Q9" s="208" t="s">
        <v>226</v>
      </c>
      <c r="R9" s="208" t="s">
        <v>227</v>
      </c>
      <c r="S9" s="208" t="s">
        <v>228</v>
      </c>
      <c r="T9" s="209" t="str">
        <f>CONCATENATE("var. ",RIGHT(S9,2),"/",RIGHT(R9,2))</f>
        <v>var. 24/23</v>
      </c>
      <c r="U9" s="209" t="str">
        <f>CONCATENATE("var. ",RIGHT(S9,2),"/",RIGHT(O9,2))</f>
        <v>var. 24/19</v>
      </c>
      <c r="V9" s="209" t="str">
        <f>CONCATENATE("Cuota s/ total lugares de residencia ",RIGHT(S9,4))</f>
        <v>Cuota s/ total lugares de residencia 2024</v>
      </c>
    </row>
    <row r="10" spans="1:22" x14ac:dyDescent="0.25">
      <c r="B10" s="184" t="s">
        <v>43</v>
      </c>
      <c r="C10" s="185"/>
      <c r="D10" s="185"/>
      <c r="E10" s="185"/>
      <c r="F10" s="185"/>
      <c r="G10" s="185"/>
      <c r="H10" s="185"/>
      <c r="I10" s="186"/>
      <c r="J10" s="186"/>
      <c r="K10" s="186"/>
      <c r="N10" s="187" t="s">
        <v>52</v>
      </c>
      <c r="O10" s="210"/>
      <c r="P10" s="210"/>
      <c r="Q10" s="210"/>
      <c r="R10" s="210"/>
      <c r="S10" s="210"/>
      <c r="T10" s="211"/>
      <c r="U10" s="211"/>
      <c r="V10" s="211"/>
    </row>
    <row r="11" spans="1:22" x14ac:dyDescent="0.25">
      <c r="B11" s="188" t="s">
        <v>68</v>
      </c>
      <c r="C11" s="212">
        <v>506317</v>
      </c>
      <c r="D11" s="212">
        <v>96401</v>
      </c>
      <c r="E11" s="212">
        <v>246325</v>
      </c>
      <c r="F11" s="212">
        <v>525893</v>
      </c>
      <c r="G11" s="212">
        <v>533489</v>
      </c>
      <c r="H11" s="212">
        <v>558529</v>
      </c>
      <c r="I11" s="213">
        <f t="shared" ref="I11:I23" si="0">IFERROR(H11/G11-1,"-")</f>
        <v>4.6936300467301129E-2</v>
      </c>
      <c r="J11" s="213">
        <f t="shared" ref="J11:J23" si="1">IFERROR(H11/C11-1,"-")</f>
        <v>0.10312116717392472</v>
      </c>
      <c r="K11" s="213">
        <f>H11/H11</f>
        <v>1</v>
      </c>
      <c r="L11" s="101"/>
      <c r="M11" s="101"/>
      <c r="N11" s="188" t="s">
        <v>68</v>
      </c>
      <c r="O11" s="212">
        <v>29596</v>
      </c>
      <c r="P11" s="212">
        <v>10937</v>
      </c>
      <c r="Q11" s="212">
        <v>26589</v>
      </c>
      <c r="R11" s="212">
        <v>28421</v>
      </c>
      <c r="S11" s="212">
        <v>29387</v>
      </c>
      <c r="T11" s="213">
        <f t="shared" ref="T11:T23" si="2">IFERROR(S11/R11-1,"-")</f>
        <v>3.3988951831392278E-2</v>
      </c>
      <c r="U11" s="213">
        <f t="shared" ref="U11:U23" si="3">IFERROR(S11/O11-1,"-")</f>
        <v>-7.0617651033924034E-3</v>
      </c>
      <c r="V11" s="213">
        <f>S11/S11</f>
        <v>1</v>
      </c>
    </row>
    <row r="12" spans="1:22" x14ac:dyDescent="0.25">
      <c r="B12" s="191" t="s">
        <v>97</v>
      </c>
      <c r="C12" s="192">
        <v>134159</v>
      </c>
      <c r="D12" s="192">
        <v>46194</v>
      </c>
      <c r="E12" s="192">
        <v>118375</v>
      </c>
      <c r="F12" s="192">
        <v>147620</v>
      </c>
      <c r="G12" s="192">
        <v>138535</v>
      </c>
      <c r="H12" s="192">
        <v>130850</v>
      </c>
      <c r="I12" s="193">
        <f t="shared" si="0"/>
        <v>-5.5473346085826658E-2</v>
      </c>
      <c r="J12" s="194">
        <f t="shared" si="1"/>
        <v>-2.4664763452321492E-2</v>
      </c>
      <c r="K12" s="193">
        <f>H12/H11</f>
        <v>0.23427610741787802</v>
      </c>
      <c r="L12" s="101"/>
      <c r="M12" s="101"/>
      <c r="N12" s="191" t="s">
        <v>97</v>
      </c>
      <c r="O12" s="192">
        <v>7179</v>
      </c>
      <c r="P12" s="192">
        <v>4324</v>
      </c>
      <c r="Q12" s="192">
        <v>4253</v>
      </c>
      <c r="R12" s="192">
        <v>4890</v>
      </c>
      <c r="S12" s="192">
        <v>4326</v>
      </c>
      <c r="T12" s="193">
        <f t="shared" si="2"/>
        <v>-0.11533742331288344</v>
      </c>
      <c r="U12" s="194">
        <f t="shared" si="3"/>
        <v>-0.39740910990388634</v>
      </c>
      <c r="V12" s="193">
        <f>S12/S11</f>
        <v>0.14720794909313642</v>
      </c>
    </row>
    <row r="13" spans="1:22" x14ac:dyDescent="0.25">
      <c r="B13" s="196" t="s">
        <v>103</v>
      </c>
      <c r="C13" s="197">
        <v>56237</v>
      </c>
      <c r="D13" s="197">
        <v>23748</v>
      </c>
      <c r="E13" s="197">
        <v>53382</v>
      </c>
      <c r="F13" s="197">
        <v>67495</v>
      </c>
      <c r="G13" s="197">
        <v>62070</v>
      </c>
      <c r="H13" s="197">
        <v>56598</v>
      </c>
      <c r="I13" s="198">
        <f t="shared" si="0"/>
        <v>-8.8158530691155201E-2</v>
      </c>
      <c r="J13" s="199">
        <f t="shared" si="1"/>
        <v>6.4192613403986076E-3</v>
      </c>
      <c r="K13" s="198">
        <f>H13/H11</f>
        <v>0.10133403995137226</v>
      </c>
      <c r="L13" s="101"/>
      <c r="M13" s="101"/>
      <c r="N13" s="196" t="s">
        <v>103</v>
      </c>
      <c r="O13" s="197">
        <v>4248</v>
      </c>
      <c r="P13" s="197">
        <v>2204</v>
      </c>
      <c r="Q13" s="197">
        <v>2736</v>
      </c>
      <c r="R13" s="197">
        <v>3180</v>
      </c>
      <c r="S13" s="197">
        <v>2940</v>
      </c>
      <c r="T13" s="198">
        <f t="shared" si="2"/>
        <v>-7.547169811320753E-2</v>
      </c>
      <c r="U13" s="199">
        <f t="shared" si="3"/>
        <v>-0.30790960451977401</v>
      </c>
      <c r="V13" s="198">
        <f>S13/S11</f>
        <v>0.10004423724776261</v>
      </c>
    </row>
    <row r="14" spans="1:22" x14ac:dyDescent="0.25">
      <c r="B14" s="196" t="s">
        <v>100</v>
      </c>
      <c r="C14" s="197">
        <v>77922</v>
      </c>
      <c r="D14" s="197">
        <v>22446</v>
      </c>
      <c r="E14" s="197">
        <v>64993</v>
      </c>
      <c r="F14" s="197">
        <v>80125</v>
      </c>
      <c r="G14" s="197">
        <v>76465</v>
      </c>
      <c r="H14" s="197">
        <v>74252</v>
      </c>
      <c r="I14" s="198">
        <f t="shared" si="0"/>
        <v>-2.8941345713725197E-2</v>
      </c>
      <c r="J14" s="199">
        <f t="shared" si="1"/>
        <v>-4.7098380431713771E-2</v>
      </c>
      <c r="K14" s="198">
        <f>H14/H11</f>
        <v>0.13294206746650578</v>
      </c>
      <c r="L14" s="101"/>
      <c r="M14" s="101"/>
      <c r="N14" s="196" t="s">
        <v>100</v>
      </c>
      <c r="O14" s="197">
        <v>2931</v>
      </c>
      <c r="P14" s="197">
        <v>2120</v>
      </c>
      <c r="Q14" s="197">
        <v>1517</v>
      </c>
      <c r="R14" s="197">
        <v>1710</v>
      </c>
      <c r="S14" s="197">
        <v>1386</v>
      </c>
      <c r="T14" s="198">
        <f t="shared" si="2"/>
        <v>-0.18947368421052635</v>
      </c>
      <c r="U14" s="199">
        <f t="shared" si="3"/>
        <v>-0.52712384851586491</v>
      </c>
      <c r="V14" s="198">
        <f>S14/S11</f>
        <v>4.7163711845373803E-2</v>
      </c>
    </row>
    <row r="15" spans="1:22" x14ac:dyDescent="0.25">
      <c r="B15" s="191" t="s">
        <v>107</v>
      </c>
      <c r="C15" s="192">
        <v>372158</v>
      </c>
      <c r="D15" s="192">
        <v>50207</v>
      </c>
      <c r="E15" s="192">
        <v>127950</v>
      </c>
      <c r="F15" s="192">
        <v>378273</v>
      </c>
      <c r="G15" s="192">
        <v>394954</v>
      </c>
      <c r="H15" s="192">
        <v>427679</v>
      </c>
      <c r="I15" s="193">
        <f t="shared" si="0"/>
        <v>8.2857750522845608E-2</v>
      </c>
      <c r="J15" s="194">
        <f t="shared" si="1"/>
        <v>0.14918663578372637</v>
      </c>
      <c r="K15" s="193">
        <f>H15/H11</f>
        <v>0.76572389258212192</v>
      </c>
      <c r="L15" s="101"/>
      <c r="M15" s="101"/>
      <c r="N15" s="191" t="s">
        <v>107</v>
      </c>
      <c r="O15" s="192">
        <v>22417</v>
      </c>
      <c r="P15" s="192">
        <v>6613</v>
      </c>
      <c r="Q15" s="192">
        <v>22336</v>
      </c>
      <c r="R15" s="192">
        <v>23531</v>
      </c>
      <c r="S15" s="192">
        <v>25061</v>
      </c>
      <c r="T15" s="193">
        <f t="shared" si="2"/>
        <v>6.5020611108750126E-2</v>
      </c>
      <c r="U15" s="194">
        <f t="shared" si="3"/>
        <v>0.11794620154347157</v>
      </c>
      <c r="V15" s="193">
        <f>S15/S11</f>
        <v>0.85279205090686361</v>
      </c>
    </row>
    <row r="16" spans="1:22" x14ac:dyDescent="0.25">
      <c r="B16" s="196" t="s">
        <v>110</v>
      </c>
      <c r="C16" s="197">
        <v>185588</v>
      </c>
      <c r="D16" s="197">
        <v>18460</v>
      </c>
      <c r="E16" s="197">
        <v>18968</v>
      </c>
      <c r="F16" s="197">
        <v>196714</v>
      </c>
      <c r="G16" s="197">
        <v>205434</v>
      </c>
      <c r="H16" s="197">
        <v>222639</v>
      </c>
      <c r="I16" s="198">
        <f t="shared" si="0"/>
        <v>8.3749525395017343E-2</v>
      </c>
      <c r="J16" s="199">
        <f t="shared" si="1"/>
        <v>0.19964114059098659</v>
      </c>
      <c r="K16" s="198">
        <f>H16/H11</f>
        <v>0.39861672357209743</v>
      </c>
      <c r="L16" s="101"/>
      <c r="M16" s="101"/>
      <c r="N16" s="196" t="s">
        <v>110</v>
      </c>
      <c r="O16" s="197">
        <v>11792</v>
      </c>
      <c r="P16" s="197">
        <v>693</v>
      </c>
      <c r="Q16" s="197">
        <v>9847</v>
      </c>
      <c r="R16" s="197">
        <v>11091</v>
      </c>
      <c r="S16" s="197">
        <v>12176</v>
      </c>
      <c r="T16" s="198">
        <f t="shared" si="2"/>
        <v>9.7827066991254208E-2</v>
      </c>
      <c r="U16" s="199">
        <f t="shared" si="3"/>
        <v>3.256445047489831E-2</v>
      </c>
      <c r="V16" s="198">
        <f>S16/S11</f>
        <v>0.41433286827508764</v>
      </c>
    </row>
    <row r="17" spans="1:22" x14ac:dyDescent="0.25">
      <c r="B17" s="196" t="s">
        <v>113</v>
      </c>
      <c r="C17" s="197">
        <v>45703</v>
      </c>
      <c r="D17" s="197">
        <v>7857</v>
      </c>
      <c r="E17" s="197">
        <v>21184</v>
      </c>
      <c r="F17" s="197">
        <v>32365</v>
      </c>
      <c r="G17" s="197">
        <v>32809</v>
      </c>
      <c r="H17" s="197">
        <v>34006</v>
      </c>
      <c r="I17" s="198">
        <f t="shared" si="0"/>
        <v>3.6483891615105568E-2</v>
      </c>
      <c r="J17" s="199">
        <f t="shared" si="1"/>
        <v>-0.25593505896768265</v>
      </c>
      <c r="K17" s="198">
        <f>H17/H11</f>
        <v>6.0884931668722664E-2</v>
      </c>
      <c r="L17" s="101"/>
      <c r="M17" s="101"/>
      <c r="N17" s="196" t="s">
        <v>113</v>
      </c>
      <c r="O17" s="197">
        <v>1684</v>
      </c>
      <c r="P17" s="197">
        <v>767</v>
      </c>
      <c r="Q17" s="197">
        <v>1340</v>
      </c>
      <c r="R17" s="197">
        <v>1783</v>
      </c>
      <c r="S17" s="197">
        <v>1475</v>
      </c>
      <c r="T17" s="198">
        <f t="shared" si="2"/>
        <v>-0.17274256870443072</v>
      </c>
      <c r="U17" s="199">
        <f t="shared" si="3"/>
        <v>-0.12410926365795727</v>
      </c>
      <c r="V17" s="198">
        <f>S17/S11</f>
        <v>5.0192261884506754E-2</v>
      </c>
    </row>
    <row r="18" spans="1:22" x14ac:dyDescent="0.25">
      <c r="B18" s="196" t="s">
        <v>116</v>
      </c>
      <c r="C18" s="197">
        <v>15686</v>
      </c>
      <c r="D18" s="197">
        <v>1670</v>
      </c>
      <c r="E18" s="197">
        <v>13322</v>
      </c>
      <c r="F18" s="197">
        <v>17413</v>
      </c>
      <c r="G18" s="197">
        <v>18119</v>
      </c>
      <c r="H18" s="197">
        <v>20543</v>
      </c>
      <c r="I18" s="198">
        <f t="shared" si="0"/>
        <v>0.13378221756167563</v>
      </c>
      <c r="J18" s="199">
        <f t="shared" si="1"/>
        <v>0.30963916868545205</v>
      </c>
      <c r="K18" s="198">
        <f>H18/H11</f>
        <v>3.678054317680908E-2</v>
      </c>
      <c r="L18" s="101"/>
      <c r="M18" s="101"/>
      <c r="N18" s="196" t="s">
        <v>116</v>
      </c>
      <c r="O18" s="197">
        <v>2402</v>
      </c>
      <c r="P18" s="197">
        <v>1251</v>
      </c>
      <c r="Q18" s="197">
        <v>2917</v>
      </c>
      <c r="R18" s="197">
        <v>2194</v>
      </c>
      <c r="S18" s="197">
        <v>2222</v>
      </c>
      <c r="T18" s="198">
        <f t="shared" si="2"/>
        <v>1.2762078395624377E-2</v>
      </c>
      <c r="U18" s="199">
        <f t="shared" si="3"/>
        <v>-7.4937552039966659E-2</v>
      </c>
      <c r="V18" s="198">
        <f>S18/S11</f>
        <v>7.5611665021948479E-2</v>
      </c>
    </row>
    <row r="19" spans="1:22" x14ac:dyDescent="0.25">
      <c r="B19" s="196" t="s">
        <v>123</v>
      </c>
      <c r="C19" s="197">
        <v>15608</v>
      </c>
      <c r="D19" s="197">
        <v>3116</v>
      </c>
      <c r="E19" s="197">
        <v>9389</v>
      </c>
      <c r="F19" s="197">
        <v>17486</v>
      </c>
      <c r="G19" s="197">
        <v>17107</v>
      </c>
      <c r="H19" s="197">
        <v>18906</v>
      </c>
      <c r="I19" s="198">
        <f t="shared" si="0"/>
        <v>0.10516162974221088</v>
      </c>
      <c r="J19" s="199">
        <f t="shared" si="1"/>
        <v>0.21130189646335218</v>
      </c>
      <c r="K19" s="198">
        <f>H19/H11</f>
        <v>3.3849630010259091E-2</v>
      </c>
      <c r="L19" s="101"/>
      <c r="M19" s="101"/>
      <c r="N19" s="196" t="s">
        <v>123</v>
      </c>
      <c r="O19" s="197">
        <v>522</v>
      </c>
      <c r="P19" s="197">
        <v>172</v>
      </c>
      <c r="Q19" s="197">
        <v>1276</v>
      </c>
      <c r="R19" s="197">
        <v>989</v>
      </c>
      <c r="S19" s="197">
        <v>653</v>
      </c>
      <c r="T19" s="198">
        <f t="shared" si="2"/>
        <v>-0.33973710819009095</v>
      </c>
      <c r="U19" s="199">
        <f t="shared" si="3"/>
        <v>0.25095785440613017</v>
      </c>
      <c r="V19" s="198">
        <f>S19/S11</f>
        <v>2.2220709837683331E-2</v>
      </c>
    </row>
    <row r="20" spans="1:22" x14ac:dyDescent="0.25">
      <c r="B20" s="196" t="s">
        <v>119</v>
      </c>
      <c r="C20" s="197">
        <v>14750</v>
      </c>
      <c r="D20" s="197">
        <v>3817</v>
      </c>
      <c r="E20" s="197">
        <v>10451</v>
      </c>
      <c r="F20" s="197">
        <v>16173</v>
      </c>
      <c r="G20" s="197">
        <v>17642</v>
      </c>
      <c r="H20" s="197">
        <v>17970</v>
      </c>
      <c r="I20" s="198">
        <f t="shared" si="0"/>
        <v>1.8591996372293362E-2</v>
      </c>
      <c r="J20" s="199">
        <f t="shared" si="1"/>
        <v>0.2183050847457626</v>
      </c>
      <c r="K20" s="198">
        <f>H20/H11</f>
        <v>3.2173799390900024E-2</v>
      </c>
      <c r="L20" s="101"/>
      <c r="M20" s="101"/>
      <c r="N20" s="196" t="s">
        <v>119</v>
      </c>
      <c r="O20" s="197">
        <v>712</v>
      </c>
      <c r="P20" s="197">
        <v>221</v>
      </c>
      <c r="Q20" s="197">
        <v>607</v>
      </c>
      <c r="R20" s="197">
        <v>770</v>
      </c>
      <c r="S20" s="197">
        <v>753</v>
      </c>
      <c r="T20" s="198">
        <f t="shared" si="2"/>
        <v>-2.207792207792203E-2</v>
      </c>
      <c r="U20" s="199">
        <f t="shared" si="3"/>
        <v>5.7584269662921406E-2</v>
      </c>
      <c r="V20" s="198">
        <f>S20/S11</f>
        <v>2.5623575050192263E-2</v>
      </c>
    </row>
    <row r="21" spans="1:22" x14ac:dyDescent="0.25">
      <c r="B21" s="196" t="s">
        <v>128</v>
      </c>
      <c r="C21" s="197">
        <v>2794</v>
      </c>
      <c r="D21" s="197">
        <v>93</v>
      </c>
      <c r="E21" s="197">
        <v>1424</v>
      </c>
      <c r="F21" s="197">
        <v>2442</v>
      </c>
      <c r="G21" s="197">
        <v>1682</v>
      </c>
      <c r="H21" s="197">
        <v>2553</v>
      </c>
      <c r="I21" s="198">
        <f t="shared" si="0"/>
        <v>0.51783590963139114</v>
      </c>
      <c r="J21" s="199">
        <f t="shared" si="1"/>
        <v>-8.625626342161774E-2</v>
      </c>
      <c r="K21" s="198">
        <f>H21/H11</f>
        <v>4.5709354393415561E-3</v>
      </c>
      <c r="L21" s="101"/>
      <c r="M21" s="101"/>
      <c r="N21" s="196" t="s">
        <v>128</v>
      </c>
      <c r="O21" s="197">
        <v>47</v>
      </c>
      <c r="P21" s="197">
        <v>28</v>
      </c>
      <c r="Q21" s="197">
        <v>94</v>
      </c>
      <c r="R21" s="197">
        <v>7</v>
      </c>
      <c r="S21" s="197">
        <v>19</v>
      </c>
      <c r="T21" s="198">
        <f t="shared" si="2"/>
        <v>1.7142857142857144</v>
      </c>
      <c r="U21" s="199">
        <f t="shared" si="3"/>
        <v>-0.5957446808510638</v>
      </c>
      <c r="V21" s="198">
        <f>S21/S11</f>
        <v>6.465443903766972E-4</v>
      </c>
    </row>
    <row r="22" spans="1:22" x14ac:dyDescent="0.25">
      <c r="A22" s="201"/>
      <c r="B22" s="196" t="s">
        <v>131</v>
      </c>
      <c r="C22" s="197">
        <v>2145</v>
      </c>
      <c r="D22" s="197">
        <v>59</v>
      </c>
      <c r="E22" s="197">
        <v>254</v>
      </c>
      <c r="F22" s="197">
        <v>818</v>
      </c>
      <c r="G22" s="197">
        <v>1076</v>
      </c>
      <c r="H22" s="197">
        <v>713</v>
      </c>
      <c r="I22" s="198">
        <f t="shared" si="0"/>
        <v>-0.33736059479553904</v>
      </c>
      <c r="J22" s="199">
        <f t="shared" si="1"/>
        <v>-0.66759906759906762</v>
      </c>
      <c r="K22" s="198">
        <f>H22/H11</f>
        <v>1.2765675551314256E-3</v>
      </c>
      <c r="L22" s="101"/>
      <c r="M22" s="101"/>
      <c r="N22" s="196" t="s">
        <v>131</v>
      </c>
      <c r="O22" s="197">
        <v>105</v>
      </c>
      <c r="P22" s="197">
        <v>12</v>
      </c>
      <c r="Q22" s="197">
        <v>37</v>
      </c>
      <c r="R22" s="197">
        <v>21</v>
      </c>
      <c r="S22" s="197">
        <v>25</v>
      </c>
      <c r="T22" s="198">
        <f t="shared" si="2"/>
        <v>0.19047619047619047</v>
      </c>
      <c r="U22" s="199">
        <f t="shared" si="3"/>
        <v>-0.76190476190476186</v>
      </c>
      <c r="V22" s="198">
        <f>S22/S11</f>
        <v>8.5071630312723312E-4</v>
      </c>
    </row>
    <row r="23" spans="1:22" x14ac:dyDescent="0.25">
      <c r="B23" s="202" t="s">
        <v>145</v>
      </c>
      <c r="C23" s="203">
        <f t="shared" ref="C23:H23" si="4">C15-SUM(C16:C22)</f>
        <v>89884</v>
      </c>
      <c r="D23" s="203">
        <f t="shared" si="4"/>
        <v>15135</v>
      </c>
      <c r="E23" s="203">
        <f t="shared" si="4"/>
        <v>52958</v>
      </c>
      <c r="F23" s="203">
        <f t="shared" si="4"/>
        <v>94862</v>
      </c>
      <c r="G23" s="203">
        <f t="shared" si="4"/>
        <v>101085</v>
      </c>
      <c r="H23" s="203">
        <f t="shared" si="4"/>
        <v>110349</v>
      </c>
      <c r="I23" s="204">
        <f t="shared" si="0"/>
        <v>9.1645644754414501E-2</v>
      </c>
      <c r="J23" s="205">
        <f t="shared" si="1"/>
        <v>0.22768234613501837</v>
      </c>
      <c r="K23" s="204">
        <f>H23/H11</f>
        <v>0.19757076176886071</v>
      </c>
      <c r="L23" s="157"/>
      <c r="M23" s="157"/>
      <c r="N23" s="202" t="s">
        <v>145</v>
      </c>
      <c r="O23" s="203">
        <f>O15-SUM(O16:O22)</f>
        <v>5153</v>
      </c>
      <c r="P23" s="203">
        <f>P15-SUM(P16:P22)</f>
        <v>3469</v>
      </c>
      <c r="Q23" s="203">
        <f>Q15-SUM(Q16:Q22)</f>
        <v>6218</v>
      </c>
      <c r="R23" s="203">
        <f>R15-SUM(R16:R22)</f>
        <v>6676</v>
      </c>
      <c r="S23" s="203">
        <f>S15-SUM(S16:S22)</f>
        <v>7738</v>
      </c>
      <c r="T23" s="204">
        <f t="shared" si="2"/>
        <v>0.15907729179149199</v>
      </c>
      <c r="U23" s="205">
        <f t="shared" si="3"/>
        <v>0.50164952454880662</v>
      </c>
      <c r="V23" s="204">
        <f>S23/S11</f>
        <v>0.26331371014394117</v>
      </c>
    </row>
    <row r="24" spans="1:22" x14ac:dyDescent="0.25">
      <c r="B24" s="187" t="s">
        <v>44</v>
      </c>
      <c r="C24" s="210"/>
      <c r="D24" s="210"/>
      <c r="E24" s="210"/>
      <c r="F24" s="210"/>
      <c r="G24" s="210"/>
      <c r="H24" s="210"/>
      <c r="I24" s="211"/>
      <c r="J24" s="211"/>
      <c r="K24" s="211"/>
      <c r="L24" s="129"/>
      <c r="M24" s="129"/>
      <c r="N24" s="129"/>
      <c r="O24" s="129"/>
      <c r="P24" s="129"/>
      <c r="Q24" s="129"/>
      <c r="R24" s="129"/>
      <c r="S24" s="129"/>
      <c r="T24" s="129"/>
      <c r="U24" s="129"/>
    </row>
    <row r="25" spans="1:22" x14ac:dyDescent="0.25">
      <c r="B25" s="188" t="s">
        <v>68</v>
      </c>
      <c r="C25" s="212">
        <v>186800</v>
      </c>
      <c r="D25" s="212">
        <v>0</v>
      </c>
      <c r="E25" s="212">
        <v>104300</v>
      </c>
      <c r="F25" s="212">
        <v>193056</v>
      </c>
      <c r="G25" s="212">
        <v>195421</v>
      </c>
      <c r="H25" s="212">
        <v>198178</v>
      </c>
      <c r="I25" s="213">
        <f t="shared" ref="I25:I37" si="5">IFERROR(H25/G25-1,"-")</f>
        <v>1.4108002722327706E-2</v>
      </c>
      <c r="J25" s="213">
        <f t="shared" ref="J25:J37" si="6">IFERROR(H25/C25-1,"-")</f>
        <v>6.0910064239828587E-2</v>
      </c>
      <c r="K25" s="213">
        <f>H25/H25</f>
        <v>1</v>
      </c>
    </row>
    <row r="26" spans="1:22" x14ac:dyDescent="0.25">
      <c r="B26" s="191" t="s">
        <v>97</v>
      </c>
      <c r="C26" s="192">
        <v>31348</v>
      </c>
      <c r="D26" s="192">
        <v>0</v>
      </c>
      <c r="E26" s="192">
        <v>44439</v>
      </c>
      <c r="F26" s="192">
        <v>33408</v>
      </c>
      <c r="G26" s="192">
        <v>26219</v>
      </c>
      <c r="H26" s="192">
        <v>21651</v>
      </c>
      <c r="I26" s="193">
        <f t="shared" si="5"/>
        <v>-0.17422479881002328</v>
      </c>
      <c r="J26" s="194">
        <f t="shared" si="6"/>
        <v>-0.30933392879928545</v>
      </c>
      <c r="K26" s="193">
        <f>H26/H25</f>
        <v>0.10925026995932949</v>
      </c>
    </row>
    <row r="27" spans="1:22" x14ac:dyDescent="0.25">
      <c r="B27" s="196" t="s">
        <v>103</v>
      </c>
      <c r="C27" s="197">
        <v>16800</v>
      </c>
      <c r="D27" s="197">
        <v>0</v>
      </c>
      <c r="E27" s="197">
        <v>20331</v>
      </c>
      <c r="F27" s="197">
        <v>13052</v>
      </c>
      <c r="G27" s="197">
        <v>10656</v>
      </c>
      <c r="H27" s="197">
        <v>8502</v>
      </c>
      <c r="I27" s="198">
        <f t="shared" si="5"/>
        <v>-0.20213963963963966</v>
      </c>
      <c r="J27" s="199">
        <f t="shared" si="6"/>
        <v>-0.49392857142857138</v>
      </c>
      <c r="K27" s="198">
        <f>H27/H25</f>
        <v>4.2900826529685437E-2</v>
      </c>
    </row>
    <row r="28" spans="1:22" x14ac:dyDescent="0.25">
      <c r="B28" s="196" t="s">
        <v>100</v>
      </c>
      <c r="C28" s="197">
        <v>14548</v>
      </c>
      <c r="D28" s="197">
        <v>0</v>
      </c>
      <c r="E28" s="197">
        <v>24108</v>
      </c>
      <c r="F28" s="197">
        <v>20356</v>
      </c>
      <c r="G28" s="197">
        <v>15563</v>
      </c>
      <c r="H28" s="197">
        <v>13149</v>
      </c>
      <c r="I28" s="198">
        <f t="shared" si="5"/>
        <v>-0.15511148236201244</v>
      </c>
      <c r="J28" s="199">
        <f t="shared" si="6"/>
        <v>-9.6164421226285435E-2</v>
      </c>
      <c r="K28" s="198">
        <f>H28/H25</f>
        <v>6.6349443429644051E-2</v>
      </c>
    </row>
    <row r="29" spans="1:22" x14ac:dyDescent="0.25">
      <c r="B29" s="191" t="s">
        <v>107</v>
      </c>
      <c r="C29" s="192">
        <v>155452</v>
      </c>
      <c r="D29" s="192">
        <v>0</v>
      </c>
      <c r="E29" s="192">
        <v>59861</v>
      </c>
      <c r="F29" s="192">
        <v>159648</v>
      </c>
      <c r="G29" s="192">
        <v>169202</v>
      </c>
      <c r="H29" s="192">
        <v>176527</v>
      </c>
      <c r="I29" s="193">
        <f t="shared" si="5"/>
        <v>4.329145045566829E-2</v>
      </c>
      <c r="J29" s="194">
        <f t="shared" si="6"/>
        <v>0.13557239533746746</v>
      </c>
      <c r="K29" s="193">
        <f>H29/H25</f>
        <v>0.89074973004067048</v>
      </c>
    </row>
    <row r="30" spans="1:22" x14ac:dyDescent="0.25">
      <c r="B30" s="196" t="s">
        <v>110</v>
      </c>
      <c r="C30" s="197">
        <v>77388</v>
      </c>
      <c r="D30" s="197">
        <v>0</v>
      </c>
      <c r="E30" s="197">
        <v>10198</v>
      </c>
      <c r="F30" s="197">
        <v>86684</v>
      </c>
      <c r="G30" s="197">
        <v>91801</v>
      </c>
      <c r="H30" s="197">
        <v>96458</v>
      </c>
      <c r="I30" s="198">
        <f t="shared" si="5"/>
        <v>5.072929488785527E-2</v>
      </c>
      <c r="J30" s="199">
        <f t="shared" si="6"/>
        <v>0.24642063368997769</v>
      </c>
      <c r="K30" s="198">
        <f>H30/H25</f>
        <v>0.48672405615154052</v>
      </c>
    </row>
    <row r="31" spans="1:22" x14ac:dyDescent="0.25">
      <c r="B31" s="196" t="s">
        <v>113</v>
      </c>
      <c r="C31" s="197">
        <v>21574</v>
      </c>
      <c r="D31" s="197">
        <v>0</v>
      </c>
      <c r="E31" s="197">
        <v>12681</v>
      </c>
      <c r="F31" s="197">
        <v>16321</v>
      </c>
      <c r="G31" s="197">
        <v>16981</v>
      </c>
      <c r="H31" s="197">
        <v>16678</v>
      </c>
      <c r="I31" s="198">
        <f t="shared" si="5"/>
        <v>-1.784347211589421E-2</v>
      </c>
      <c r="J31" s="199">
        <f t="shared" si="6"/>
        <v>-0.2269398349865579</v>
      </c>
      <c r="K31" s="198">
        <f>H31/H25</f>
        <v>8.4156667238543134E-2</v>
      </c>
    </row>
    <row r="32" spans="1:22" x14ac:dyDescent="0.25">
      <c r="B32" s="196" t="s">
        <v>116</v>
      </c>
      <c r="C32" s="197">
        <v>4860</v>
      </c>
      <c r="D32" s="197">
        <v>0</v>
      </c>
      <c r="E32" s="197">
        <v>5169</v>
      </c>
      <c r="F32" s="197">
        <v>5785</v>
      </c>
      <c r="G32" s="197">
        <v>5824</v>
      </c>
      <c r="H32" s="197">
        <v>4971</v>
      </c>
      <c r="I32" s="198">
        <f t="shared" si="5"/>
        <v>-0.14646291208791207</v>
      </c>
      <c r="J32" s="199">
        <f t="shared" si="6"/>
        <v>2.2839506172839474E-2</v>
      </c>
      <c r="K32" s="198">
        <f>H32/H25</f>
        <v>2.5083510783235272E-2</v>
      </c>
    </row>
    <row r="33" spans="2:11" x14ac:dyDescent="0.25">
      <c r="B33" s="196" t="s">
        <v>123</v>
      </c>
      <c r="C33" s="197">
        <v>7088</v>
      </c>
      <c r="D33" s="197">
        <v>0</v>
      </c>
      <c r="E33" s="197">
        <v>4408</v>
      </c>
      <c r="F33" s="197">
        <v>7612</v>
      </c>
      <c r="G33" s="197">
        <v>7630</v>
      </c>
      <c r="H33" s="197">
        <v>7871</v>
      </c>
      <c r="I33" s="198">
        <f t="shared" si="5"/>
        <v>3.1585845347313235E-2</v>
      </c>
      <c r="J33" s="199">
        <f t="shared" si="6"/>
        <v>0.1104683972911964</v>
      </c>
      <c r="K33" s="198">
        <f>H33/H25</f>
        <v>3.9716820232316402E-2</v>
      </c>
    </row>
    <row r="34" spans="2:11" x14ac:dyDescent="0.25">
      <c r="B34" s="196" t="s">
        <v>119</v>
      </c>
      <c r="C34" s="197">
        <v>7671</v>
      </c>
      <c r="D34" s="197">
        <v>0</v>
      </c>
      <c r="E34" s="197">
        <v>6150</v>
      </c>
      <c r="F34" s="197">
        <v>8809</v>
      </c>
      <c r="G34" s="197">
        <v>9100</v>
      </c>
      <c r="H34" s="197">
        <v>9325</v>
      </c>
      <c r="I34" s="198">
        <f t="shared" si="5"/>
        <v>2.4725274725274637E-2</v>
      </c>
      <c r="J34" s="199">
        <f t="shared" si="6"/>
        <v>0.21561725980967283</v>
      </c>
      <c r="K34" s="198">
        <f>H34/H25</f>
        <v>4.7053658831959146E-2</v>
      </c>
    </row>
    <row r="35" spans="2:11" x14ac:dyDescent="0.25">
      <c r="B35" s="196" t="s">
        <v>128</v>
      </c>
      <c r="C35" s="197">
        <v>1361</v>
      </c>
      <c r="D35" s="197">
        <v>0</v>
      </c>
      <c r="E35" s="197">
        <v>210</v>
      </c>
      <c r="F35" s="197">
        <v>804</v>
      </c>
      <c r="G35" s="197">
        <v>650</v>
      </c>
      <c r="H35" s="197">
        <v>1422</v>
      </c>
      <c r="I35" s="198">
        <f t="shared" si="5"/>
        <v>1.1876923076923078</v>
      </c>
      <c r="J35" s="199">
        <f t="shared" si="6"/>
        <v>4.4819985304922927E-2</v>
      </c>
      <c r="K35" s="198">
        <f>H35/H25</f>
        <v>7.1753675988252986E-3</v>
      </c>
    </row>
    <row r="36" spans="2:11" x14ac:dyDescent="0.25">
      <c r="B36" s="196" t="s">
        <v>131</v>
      </c>
      <c r="C36" s="197">
        <v>851</v>
      </c>
      <c r="D36" s="197">
        <v>0</v>
      </c>
      <c r="E36" s="197">
        <v>87</v>
      </c>
      <c r="F36" s="197">
        <v>350</v>
      </c>
      <c r="G36" s="197">
        <v>498</v>
      </c>
      <c r="H36" s="197">
        <v>342</v>
      </c>
      <c r="I36" s="198">
        <f t="shared" si="5"/>
        <v>-0.31325301204819278</v>
      </c>
      <c r="J36" s="199">
        <f t="shared" si="6"/>
        <v>-0.59811985898942421</v>
      </c>
      <c r="K36" s="198">
        <f>H36/H25</f>
        <v>1.7257213212364642E-3</v>
      </c>
    </row>
    <row r="37" spans="2:11" x14ac:dyDescent="0.25">
      <c r="B37" s="202" t="s">
        <v>145</v>
      </c>
      <c r="C37" s="203">
        <f t="shared" ref="C37:H37" si="7">C29-SUM(C30:C36)</f>
        <v>34659</v>
      </c>
      <c r="D37" s="203">
        <f t="shared" si="7"/>
        <v>0</v>
      </c>
      <c r="E37" s="203">
        <f t="shared" si="7"/>
        <v>20958</v>
      </c>
      <c r="F37" s="203">
        <f t="shared" si="7"/>
        <v>33283</v>
      </c>
      <c r="G37" s="203">
        <f t="shared" si="7"/>
        <v>36718</v>
      </c>
      <c r="H37" s="203">
        <f t="shared" si="7"/>
        <v>39460</v>
      </c>
      <c r="I37" s="204">
        <f t="shared" si="5"/>
        <v>7.4677270003812746E-2</v>
      </c>
      <c r="J37" s="205">
        <f t="shared" si="6"/>
        <v>0.13852101907152536</v>
      </c>
      <c r="K37" s="204">
        <f>H37/H25</f>
        <v>0.19911392788301427</v>
      </c>
    </row>
    <row r="38" spans="2:11" x14ac:dyDescent="0.25">
      <c r="B38" s="187" t="s">
        <v>45</v>
      </c>
      <c r="C38" s="210"/>
      <c r="D38" s="210"/>
      <c r="E38" s="210"/>
      <c r="F38" s="210"/>
      <c r="G38" s="210"/>
      <c r="H38" s="210"/>
      <c r="I38" s="211"/>
      <c r="J38" s="211"/>
      <c r="K38" s="211"/>
    </row>
    <row r="39" spans="2:11" x14ac:dyDescent="0.25">
      <c r="B39" s="188" t="s">
        <v>68</v>
      </c>
      <c r="C39" s="212">
        <v>136966</v>
      </c>
      <c r="D39" s="212">
        <v>0</v>
      </c>
      <c r="E39" s="212">
        <v>46309</v>
      </c>
      <c r="F39" s="212">
        <v>140298</v>
      </c>
      <c r="G39" s="212">
        <v>135627</v>
      </c>
      <c r="H39" s="212">
        <v>144210</v>
      </c>
      <c r="I39" s="213">
        <f t="shared" ref="I39:I51" si="8">IFERROR(H39/G39-1,"-")</f>
        <v>6.3283859408524767E-2</v>
      </c>
      <c r="J39" s="213">
        <f t="shared" ref="J39:J51" si="9">IFERROR(H39/C39-1,"-")</f>
        <v>5.2889038155454537E-2</v>
      </c>
      <c r="K39" s="213">
        <f>H39/H39</f>
        <v>1</v>
      </c>
    </row>
    <row r="40" spans="2:11" x14ac:dyDescent="0.25">
      <c r="B40" s="191" t="s">
        <v>97</v>
      </c>
      <c r="C40" s="192">
        <v>17082</v>
      </c>
      <c r="D40" s="192">
        <v>0</v>
      </c>
      <c r="E40" s="192">
        <v>15242</v>
      </c>
      <c r="F40" s="192">
        <v>19503</v>
      </c>
      <c r="G40" s="192">
        <v>15910</v>
      </c>
      <c r="H40" s="192">
        <v>15999</v>
      </c>
      <c r="I40" s="193">
        <f t="shared" si="8"/>
        <v>5.5939660590822449E-3</v>
      </c>
      <c r="J40" s="194">
        <f t="shared" si="9"/>
        <v>-6.3400070249385321E-2</v>
      </c>
      <c r="K40" s="193">
        <f>H40/H39</f>
        <v>0.11094237570210111</v>
      </c>
    </row>
    <row r="41" spans="2:11" x14ac:dyDescent="0.25">
      <c r="B41" s="196" t="s">
        <v>103</v>
      </c>
      <c r="C41" s="197">
        <v>7325</v>
      </c>
      <c r="D41" s="197">
        <v>0</v>
      </c>
      <c r="E41" s="197">
        <v>8365</v>
      </c>
      <c r="F41" s="197">
        <v>8182</v>
      </c>
      <c r="G41" s="197">
        <v>7519</v>
      </c>
      <c r="H41" s="197">
        <v>7601</v>
      </c>
      <c r="I41" s="198">
        <f t="shared" si="8"/>
        <v>1.0905705545950273E-2</v>
      </c>
      <c r="J41" s="199">
        <f t="shared" si="9"/>
        <v>3.7679180887371988E-2</v>
      </c>
      <c r="K41" s="198">
        <f>H41/H39</f>
        <v>5.2707856598016779E-2</v>
      </c>
    </row>
    <row r="42" spans="2:11" x14ac:dyDescent="0.25">
      <c r="B42" s="196" t="s">
        <v>100</v>
      </c>
      <c r="C42" s="197">
        <v>9757</v>
      </c>
      <c r="D42" s="197">
        <v>0</v>
      </c>
      <c r="E42" s="197">
        <v>6877</v>
      </c>
      <c r="F42" s="197">
        <v>11321</v>
      </c>
      <c r="G42" s="197">
        <v>8391</v>
      </c>
      <c r="H42" s="197">
        <v>8398</v>
      </c>
      <c r="I42" s="198">
        <f t="shared" si="8"/>
        <v>8.3422714813496945E-4</v>
      </c>
      <c r="J42" s="199">
        <f t="shared" si="9"/>
        <v>-0.13928461617300403</v>
      </c>
      <c r="K42" s="198">
        <f>H42/H39</f>
        <v>5.8234519104084323E-2</v>
      </c>
    </row>
    <row r="43" spans="2:11" x14ac:dyDescent="0.25">
      <c r="B43" s="191" t="s">
        <v>107</v>
      </c>
      <c r="C43" s="192">
        <v>119884</v>
      </c>
      <c r="D43" s="192">
        <v>0</v>
      </c>
      <c r="E43" s="192">
        <v>31067</v>
      </c>
      <c r="F43" s="192">
        <v>120795</v>
      </c>
      <c r="G43" s="192">
        <v>119717</v>
      </c>
      <c r="H43" s="192">
        <v>128211</v>
      </c>
      <c r="I43" s="193">
        <f t="shared" si="8"/>
        <v>7.095065863661798E-2</v>
      </c>
      <c r="J43" s="194">
        <f t="shared" si="9"/>
        <v>6.9458810183177011E-2</v>
      </c>
      <c r="K43" s="193">
        <f>H43/H39</f>
        <v>0.88905762429789892</v>
      </c>
    </row>
    <row r="44" spans="2:11" x14ac:dyDescent="0.25">
      <c r="B44" s="196" t="s">
        <v>110</v>
      </c>
      <c r="C44" s="197">
        <v>74698</v>
      </c>
      <c r="D44" s="197">
        <v>0</v>
      </c>
      <c r="E44" s="197">
        <v>5219</v>
      </c>
      <c r="F44" s="197">
        <v>71288</v>
      </c>
      <c r="G44" s="197">
        <v>73066</v>
      </c>
      <c r="H44" s="197">
        <v>77891</v>
      </c>
      <c r="I44" s="198">
        <f t="shared" si="8"/>
        <v>6.6036186461555291E-2</v>
      </c>
      <c r="J44" s="199">
        <f t="shared" si="9"/>
        <v>4.2745455032263235E-2</v>
      </c>
      <c r="K44" s="198">
        <f>H44/H39</f>
        <v>0.54012204424103738</v>
      </c>
    </row>
    <row r="45" spans="2:11" x14ac:dyDescent="0.25">
      <c r="B45" s="196" t="s">
        <v>113</v>
      </c>
      <c r="C45" s="197">
        <v>5206</v>
      </c>
      <c r="D45" s="197">
        <v>0</v>
      </c>
      <c r="E45" s="197">
        <v>1616</v>
      </c>
      <c r="F45" s="197">
        <v>3513</v>
      </c>
      <c r="G45" s="197">
        <v>3042</v>
      </c>
      <c r="H45" s="197">
        <v>3031</v>
      </c>
      <c r="I45" s="198">
        <f t="shared" si="8"/>
        <v>-3.6160420775805946E-3</v>
      </c>
      <c r="J45" s="199">
        <f t="shared" si="9"/>
        <v>-0.41778716865155585</v>
      </c>
      <c r="K45" s="198">
        <f>H45/H39</f>
        <v>2.1017959919561749E-2</v>
      </c>
    </row>
    <row r="46" spans="2:11" x14ac:dyDescent="0.25">
      <c r="B46" s="196" t="s">
        <v>116</v>
      </c>
      <c r="C46" s="197">
        <v>2227</v>
      </c>
      <c r="D46" s="197">
        <v>0</v>
      </c>
      <c r="E46" s="197">
        <v>2196</v>
      </c>
      <c r="F46" s="197">
        <v>2336</v>
      </c>
      <c r="G46" s="197">
        <v>2338</v>
      </c>
      <c r="H46" s="197">
        <v>2776</v>
      </c>
      <c r="I46" s="198">
        <f t="shared" si="8"/>
        <v>0.18733960650128312</v>
      </c>
      <c r="J46" s="199">
        <f t="shared" si="9"/>
        <v>0.24651998203861702</v>
      </c>
      <c r="K46" s="198">
        <f>H46/H39</f>
        <v>1.9249705290895223E-2</v>
      </c>
    </row>
    <row r="47" spans="2:11" x14ac:dyDescent="0.25">
      <c r="B47" s="196" t="s">
        <v>123</v>
      </c>
      <c r="C47" s="197">
        <v>5820</v>
      </c>
      <c r="D47" s="197">
        <v>0</v>
      </c>
      <c r="E47" s="197">
        <v>3501</v>
      </c>
      <c r="F47" s="197">
        <v>6530</v>
      </c>
      <c r="G47" s="197">
        <v>5758</v>
      </c>
      <c r="H47" s="197">
        <v>6584</v>
      </c>
      <c r="I47" s="198">
        <f t="shared" si="8"/>
        <v>0.14345258770406399</v>
      </c>
      <c r="J47" s="199">
        <f t="shared" si="9"/>
        <v>0.13127147766323022</v>
      </c>
      <c r="K47" s="198">
        <f>H47/H39</f>
        <v>4.565564107898204E-2</v>
      </c>
    </row>
    <row r="48" spans="2:11" x14ac:dyDescent="0.25">
      <c r="B48" s="196" t="s">
        <v>119</v>
      </c>
      <c r="C48" s="197">
        <v>4278</v>
      </c>
      <c r="D48" s="197">
        <v>0</v>
      </c>
      <c r="E48" s="197">
        <v>2476</v>
      </c>
      <c r="F48" s="197">
        <v>4173</v>
      </c>
      <c r="G48" s="197">
        <v>4704</v>
      </c>
      <c r="H48" s="197">
        <v>4974</v>
      </c>
      <c r="I48" s="198">
        <f t="shared" si="8"/>
        <v>5.7397959183673519E-2</v>
      </c>
      <c r="J48" s="199">
        <f t="shared" si="9"/>
        <v>0.16269284712482479</v>
      </c>
      <c r="K48" s="198">
        <f>H48/H39</f>
        <v>3.4491366756812983E-2</v>
      </c>
    </row>
    <row r="49" spans="2:11" x14ac:dyDescent="0.25">
      <c r="B49" s="196" t="s">
        <v>128</v>
      </c>
      <c r="C49" s="197">
        <v>783</v>
      </c>
      <c r="D49" s="197">
        <v>0</v>
      </c>
      <c r="E49" s="197">
        <v>965</v>
      </c>
      <c r="F49" s="197">
        <v>992</v>
      </c>
      <c r="G49" s="197">
        <v>601</v>
      </c>
      <c r="H49" s="197">
        <v>761</v>
      </c>
      <c r="I49" s="198">
        <f t="shared" si="8"/>
        <v>0.26622296173044924</v>
      </c>
      <c r="J49" s="199">
        <f t="shared" si="9"/>
        <v>-2.8097062579821253E-2</v>
      </c>
      <c r="K49" s="198">
        <f>H49/H39</f>
        <v>5.2770265584910891E-3</v>
      </c>
    </row>
    <row r="50" spans="2:11" x14ac:dyDescent="0.25">
      <c r="B50" s="196" t="s">
        <v>131</v>
      </c>
      <c r="C50" s="197">
        <v>665</v>
      </c>
      <c r="D50" s="197">
        <v>0</v>
      </c>
      <c r="E50" s="197">
        <v>71</v>
      </c>
      <c r="F50" s="197">
        <v>194</v>
      </c>
      <c r="G50" s="197">
        <v>285</v>
      </c>
      <c r="H50" s="197">
        <v>136</v>
      </c>
      <c r="I50" s="198">
        <f t="shared" si="8"/>
        <v>-0.52280701754385972</v>
      </c>
      <c r="J50" s="199">
        <f t="shared" si="9"/>
        <v>-0.79548872180451125</v>
      </c>
      <c r="K50" s="198">
        <f>H50/H39</f>
        <v>9.4306913528881492E-4</v>
      </c>
    </row>
    <row r="51" spans="2:11" x14ac:dyDescent="0.25">
      <c r="B51" s="202" t="s">
        <v>145</v>
      </c>
      <c r="C51" s="203">
        <f t="shared" ref="C51:H51" si="10">C43-SUM(C44:C50)</f>
        <v>26207</v>
      </c>
      <c r="D51" s="203">
        <f t="shared" si="10"/>
        <v>0</v>
      </c>
      <c r="E51" s="203">
        <f t="shared" si="10"/>
        <v>15023</v>
      </c>
      <c r="F51" s="203">
        <f t="shared" si="10"/>
        <v>31769</v>
      </c>
      <c r="G51" s="203">
        <f t="shared" si="10"/>
        <v>29923</v>
      </c>
      <c r="H51" s="203">
        <f t="shared" si="10"/>
        <v>32058</v>
      </c>
      <c r="I51" s="204">
        <f t="shared" si="8"/>
        <v>7.1349797814390215E-2</v>
      </c>
      <c r="J51" s="205">
        <f t="shared" si="9"/>
        <v>0.22326096081199687</v>
      </c>
      <c r="K51" s="204">
        <f>H51/H39</f>
        <v>0.22230081131682963</v>
      </c>
    </row>
    <row r="52" spans="2:11" x14ac:dyDescent="0.25">
      <c r="B52" s="187" t="s">
        <v>46</v>
      </c>
      <c r="C52" s="210"/>
      <c r="D52" s="210"/>
      <c r="E52" s="210"/>
      <c r="F52" s="210"/>
      <c r="G52" s="210"/>
      <c r="H52" s="210"/>
      <c r="I52" s="211"/>
      <c r="J52" s="211"/>
      <c r="K52" s="211"/>
    </row>
    <row r="53" spans="2:11" x14ac:dyDescent="0.25">
      <c r="B53" s="188" t="s">
        <v>68</v>
      </c>
      <c r="C53" s="212">
        <v>3571</v>
      </c>
      <c r="D53" s="212">
        <v>0</v>
      </c>
      <c r="E53" s="212">
        <v>2038</v>
      </c>
      <c r="F53" s="212">
        <v>2613</v>
      </c>
      <c r="G53" s="212">
        <v>3056</v>
      </c>
      <c r="H53" s="212">
        <v>2720</v>
      </c>
      <c r="I53" s="213">
        <f t="shared" ref="I53:I65" si="11">IFERROR(H53/G53-1,"-")</f>
        <v>-0.10994764397905754</v>
      </c>
      <c r="J53" s="213">
        <f t="shared" ref="J53:J65" si="12">IFERROR(H53/C53-1,"-")</f>
        <v>-0.23830859703164375</v>
      </c>
      <c r="K53" s="213">
        <f>H53/H53</f>
        <v>1</v>
      </c>
    </row>
    <row r="54" spans="2:11" x14ac:dyDescent="0.25">
      <c r="B54" s="191" t="s">
        <v>97</v>
      </c>
      <c r="C54" s="192">
        <v>1091</v>
      </c>
      <c r="D54" s="192">
        <v>0</v>
      </c>
      <c r="E54" s="192">
        <v>863</v>
      </c>
      <c r="F54" s="192">
        <v>538</v>
      </c>
      <c r="G54" s="192">
        <v>1385</v>
      </c>
      <c r="H54" s="192">
        <v>937</v>
      </c>
      <c r="I54" s="193">
        <f t="shared" si="11"/>
        <v>-0.32346570397111918</v>
      </c>
      <c r="J54" s="194">
        <f t="shared" si="12"/>
        <v>-0.1411549037580202</v>
      </c>
      <c r="K54" s="193">
        <f>H54/H53</f>
        <v>0.34448529411764706</v>
      </c>
    </row>
    <row r="55" spans="2:11" x14ac:dyDescent="0.25">
      <c r="B55" s="196" t="s">
        <v>103</v>
      </c>
      <c r="C55" s="197">
        <v>411</v>
      </c>
      <c r="D55" s="197">
        <v>0</v>
      </c>
      <c r="E55" s="197">
        <v>480</v>
      </c>
      <c r="F55" s="197">
        <v>274</v>
      </c>
      <c r="G55" s="197">
        <v>1086</v>
      </c>
      <c r="H55" s="197">
        <v>651</v>
      </c>
      <c r="I55" s="198">
        <f t="shared" si="11"/>
        <v>-0.40055248618784534</v>
      </c>
      <c r="J55" s="199">
        <f t="shared" si="12"/>
        <v>0.58394160583941601</v>
      </c>
      <c r="K55" s="198">
        <f>H55/H53</f>
        <v>0.23933823529411766</v>
      </c>
    </row>
    <row r="56" spans="2:11" x14ac:dyDescent="0.25">
      <c r="B56" s="196" t="s">
        <v>100</v>
      </c>
      <c r="C56" s="197">
        <v>680</v>
      </c>
      <c r="D56" s="197">
        <v>0</v>
      </c>
      <c r="E56" s="197">
        <v>383</v>
      </c>
      <c r="F56" s="197">
        <v>264</v>
      </c>
      <c r="G56" s="197">
        <v>299</v>
      </c>
      <c r="H56" s="197">
        <v>286</v>
      </c>
      <c r="I56" s="198">
        <f t="shared" si="11"/>
        <v>-4.3478260869565188E-2</v>
      </c>
      <c r="J56" s="199">
        <f t="shared" si="12"/>
        <v>-0.57941176470588229</v>
      </c>
      <c r="K56" s="198">
        <f>H56/H53</f>
        <v>0.10514705882352941</v>
      </c>
    </row>
    <row r="57" spans="2:11" x14ac:dyDescent="0.25">
      <c r="B57" s="191" t="s">
        <v>107</v>
      </c>
      <c r="C57" s="192">
        <v>2480</v>
      </c>
      <c r="D57" s="192">
        <v>0</v>
      </c>
      <c r="E57" s="192">
        <v>1175</v>
      </c>
      <c r="F57" s="192">
        <v>2075</v>
      </c>
      <c r="G57" s="192">
        <v>1671</v>
      </c>
      <c r="H57" s="192">
        <v>1783</v>
      </c>
      <c r="I57" s="193">
        <f t="shared" si="11"/>
        <v>6.7025733093955653E-2</v>
      </c>
      <c r="J57" s="194">
        <f t="shared" si="12"/>
        <v>-0.28104838709677415</v>
      </c>
      <c r="K57" s="193">
        <f>H57/H53</f>
        <v>0.65551470588235294</v>
      </c>
    </row>
    <row r="58" spans="2:11" x14ac:dyDescent="0.25">
      <c r="B58" s="196" t="s">
        <v>110</v>
      </c>
      <c r="C58" s="197">
        <v>950</v>
      </c>
      <c r="D58" s="197">
        <v>0</v>
      </c>
      <c r="E58" s="197">
        <v>61</v>
      </c>
      <c r="F58" s="197">
        <v>1011</v>
      </c>
      <c r="G58" s="197">
        <v>667</v>
      </c>
      <c r="H58" s="197">
        <v>807</v>
      </c>
      <c r="I58" s="198">
        <f t="shared" si="11"/>
        <v>0.20989505247376306</v>
      </c>
      <c r="J58" s="199">
        <f t="shared" si="12"/>
        <v>-0.15052631578947373</v>
      </c>
      <c r="K58" s="198">
        <f>H58/H53</f>
        <v>0.29669117647058824</v>
      </c>
    </row>
    <row r="59" spans="2:11" x14ac:dyDescent="0.25">
      <c r="B59" s="196" t="s">
        <v>113</v>
      </c>
      <c r="C59" s="197">
        <v>503</v>
      </c>
      <c r="D59" s="197">
        <v>0</v>
      </c>
      <c r="E59" s="197">
        <v>442</v>
      </c>
      <c r="F59" s="197">
        <v>252</v>
      </c>
      <c r="G59" s="197">
        <v>215</v>
      </c>
      <c r="H59" s="197">
        <v>311</v>
      </c>
      <c r="I59" s="198">
        <f t="shared" si="11"/>
        <v>0.44651162790697674</v>
      </c>
      <c r="J59" s="199">
        <f t="shared" si="12"/>
        <v>-0.38170974155069581</v>
      </c>
      <c r="K59" s="198">
        <f>H59/H53</f>
        <v>0.11433823529411764</v>
      </c>
    </row>
    <row r="60" spans="2:11" x14ac:dyDescent="0.25">
      <c r="B60" s="196" t="s">
        <v>116</v>
      </c>
      <c r="C60" s="197">
        <v>253</v>
      </c>
      <c r="D60" s="197">
        <v>0</v>
      </c>
      <c r="E60" s="197">
        <v>108</v>
      </c>
      <c r="F60" s="197">
        <v>166</v>
      </c>
      <c r="G60" s="197">
        <v>173</v>
      </c>
      <c r="H60" s="197">
        <v>61</v>
      </c>
      <c r="I60" s="198">
        <f t="shared" si="11"/>
        <v>-0.64739884393063585</v>
      </c>
      <c r="J60" s="199">
        <f t="shared" si="12"/>
        <v>-0.75889328063241113</v>
      </c>
      <c r="K60" s="198">
        <f>H60/H53</f>
        <v>2.2426470588235294E-2</v>
      </c>
    </row>
    <row r="61" spans="2:11" x14ac:dyDescent="0.25">
      <c r="B61" s="196" t="s">
        <v>123</v>
      </c>
      <c r="C61" s="197">
        <v>46</v>
      </c>
      <c r="D61" s="197">
        <v>0</v>
      </c>
      <c r="E61" s="197">
        <v>34</v>
      </c>
      <c r="F61" s="197">
        <v>77</v>
      </c>
      <c r="G61" s="197">
        <v>39</v>
      </c>
      <c r="H61" s="197">
        <v>41</v>
      </c>
      <c r="I61" s="198">
        <f t="shared" si="11"/>
        <v>5.1282051282051322E-2</v>
      </c>
      <c r="J61" s="199">
        <f t="shared" si="12"/>
        <v>-0.10869565217391308</v>
      </c>
      <c r="K61" s="198">
        <f>H61/H53</f>
        <v>1.5073529411764706E-2</v>
      </c>
    </row>
    <row r="62" spans="2:11" x14ac:dyDescent="0.25">
      <c r="B62" s="196" t="s">
        <v>119</v>
      </c>
      <c r="C62" s="197">
        <v>24</v>
      </c>
      <c r="D62" s="197">
        <v>0</v>
      </c>
      <c r="E62" s="197">
        <v>61</v>
      </c>
      <c r="F62" s="197">
        <v>51</v>
      </c>
      <c r="G62" s="197">
        <v>27</v>
      </c>
      <c r="H62" s="197">
        <v>5</v>
      </c>
      <c r="I62" s="198">
        <f t="shared" si="11"/>
        <v>-0.81481481481481488</v>
      </c>
      <c r="J62" s="199">
        <f t="shared" si="12"/>
        <v>-0.79166666666666663</v>
      </c>
      <c r="K62" s="198">
        <f>H62/H53</f>
        <v>1.838235294117647E-3</v>
      </c>
    </row>
    <row r="63" spans="2:11" x14ac:dyDescent="0.25">
      <c r="B63" s="196" t="s">
        <v>128</v>
      </c>
      <c r="C63" s="197">
        <v>4</v>
      </c>
      <c r="D63" s="197">
        <v>0</v>
      </c>
      <c r="E63" s="197">
        <v>10</v>
      </c>
      <c r="F63" s="197">
        <v>13</v>
      </c>
      <c r="G63" s="197">
        <v>3</v>
      </c>
      <c r="H63" s="197">
        <v>6</v>
      </c>
      <c r="I63" s="198">
        <f t="shared" si="11"/>
        <v>1</v>
      </c>
      <c r="J63" s="199">
        <f t="shared" si="12"/>
        <v>0.5</v>
      </c>
      <c r="K63" s="198">
        <f>H63/H53</f>
        <v>2.2058823529411764E-3</v>
      </c>
    </row>
    <row r="64" spans="2:11" x14ac:dyDescent="0.25">
      <c r="B64" s="196" t="s">
        <v>131</v>
      </c>
      <c r="C64" s="197">
        <v>20</v>
      </c>
      <c r="D64" s="197">
        <v>0</v>
      </c>
      <c r="E64" s="197">
        <v>3</v>
      </c>
      <c r="F64" s="197">
        <v>6</v>
      </c>
      <c r="G64" s="197">
        <v>0</v>
      </c>
      <c r="H64" s="197">
        <v>0</v>
      </c>
      <c r="I64" s="198" t="str">
        <f t="shared" si="11"/>
        <v>-</v>
      </c>
      <c r="J64" s="199">
        <f t="shared" si="12"/>
        <v>-1</v>
      </c>
      <c r="K64" s="198">
        <f>H64/H53</f>
        <v>0</v>
      </c>
    </row>
    <row r="65" spans="2:11" x14ac:dyDescent="0.25">
      <c r="B65" s="202" t="s">
        <v>145</v>
      </c>
      <c r="C65" s="203">
        <f t="shared" ref="C65:H65" si="13">C57-SUM(C58:C64)</f>
        <v>680</v>
      </c>
      <c r="D65" s="203">
        <f t="shared" si="13"/>
        <v>0</v>
      </c>
      <c r="E65" s="203">
        <f t="shared" si="13"/>
        <v>456</v>
      </c>
      <c r="F65" s="203">
        <f t="shared" si="13"/>
        <v>499</v>
      </c>
      <c r="G65" s="203">
        <f t="shared" si="13"/>
        <v>547</v>
      </c>
      <c r="H65" s="203">
        <f t="shared" si="13"/>
        <v>552</v>
      </c>
      <c r="I65" s="204">
        <f t="shared" si="11"/>
        <v>9.1407678244972423E-3</v>
      </c>
      <c r="J65" s="205">
        <f t="shared" si="12"/>
        <v>-0.18823529411764706</v>
      </c>
      <c r="K65" s="204">
        <f>H65/H53</f>
        <v>0.20294117647058824</v>
      </c>
    </row>
    <row r="66" spans="2:11" x14ac:dyDescent="0.25">
      <c r="B66" s="187" t="s">
        <v>47</v>
      </c>
      <c r="C66" s="210"/>
      <c r="D66" s="210"/>
      <c r="E66" s="210"/>
      <c r="F66" s="210"/>
      <c r="G66" s="210"/>
      <c r="H66" s="210"/>
      <c r="I66" s="211"/>
      <c r="J66" s="211"/>
      <c r="K66" s="211"/>
    </row>
    <row r="67" spans="2:11" x14ac:dyDescent="0.25">
      <c r="B67" s="188" t="s">
        <v>68</v>
      </c>
      <c r="C67" s="212">
        <v>14912</v>
      </c>
      <c r="D67" s="212">
        <v>0</v>
      </c>
      <c r="E67" s="212">
        <v>2426</v>
      </c>
      <c r="F67" s="212">
        <v>27893</v>
      </c>
      <c r="G67" s="212">
        <v>26664</v>
      </c>
      <c r="H67" s="212">
        <v>19100</v>
      </c>
      <c r="I67" s="213">
        <f t="shared" ref="I67:I79" si="14">IFERROR(H67/G67-1,"-")</f>
        <v>-0.28367836783678368</v>
      </c>
      <c r="J67" s="213">
        <f t="shared" ref="J67:J79" si="15">IFERROR(H67/C67-1,"-")</f>
        <v>0.2808476394849786</v>
      </c>
      <c r="K67" s="213">
        <f>H67/H67</f>
        <v>1</v>
      </c>
    </row>
    <row r="68" spans="2:11" x14ac:dyDescent="0.25">
      <c r="B68" s="191" t="s">
        <v>97</v>
      </c>
      <c r="C68" s="192">
        <v>6968</v>
      </c>
      <c r="D68" s="192">
        <v>0</v>
      </c>
      <c r="E68" s="192">
        <v>2106</v>
      </c>
      <c r="F68" s="192">
        <v>12732</v>
      </c>
      <c r="G68" s="192">
        <v>13348</v>
      </c>
      <c r="H68" s="192">
        <v>4578</v>
      </c>
      <c r="I68" s="193">
        <f t="shared" si="14"/>
        <v>-0.65702727000299666</v>
      </c>
      <c r="J68" s="194">
        <f t="shared" si="15"/>
        <v>-0.34299655568312282</v>
      </c>
      <c r="K68" s="193">
        <f>H68/H67</f>
        <v>0.23968586387434554</v>
      </c>
    </row>
    <row r="69" spans="2:11" x14ac:dyDescent="0.25">
      <c r="B69" s="196" t="s">
        <v>103</v>
      </c>
      <c r="C69" s="197">
        <v>3731</v>
      </c>
      <c r="D69" s="197">
        <v>0</v>
      </c>
      <c r="E69" s="197">
        <v>1992</v>
      </c>
      <c r="F69" s="197">
        <v>11475</v>
      </c>
      <c r="G69" s="197">
        <v>10243</v>
      </c>
      <c r="H69" s="197">
        <v>2063</v>
      </c>
      <c r="I69" s="198">
        <f t="shared" si="14"/>
        <v>-0.79859416186664067</v>
      </c>
      <c r="J69" s="199">
        <f t="shared" si="15"/>
        <v>-0.44706512999195924</v>
      </c>
      <c r="K69" s="198">
        <f>H69/H67</f>
        <v>0.10801047120418848</v>
      </c>
    </row>
    <row r="70" spans="2:11" x14ac:dyDescent="0.25">
      <c r="B70" s="196" t="s">
        <v>100</v>
      </c>
      <c r="C70" s="197">
        <v>3237</v>
      </c>
      <c r="D70" s="197">
        <v>0</v>
      </c>
      <c r="E70" s="197">
        <v>114</v>
      </c>
      <c r="F70" s="197">
        <v>1257</v>
      </c>
      <c r="G70" s="197">
        <v>3105</v>
      </c>
      <c r="H70" s="197">
        <v>2515</v>
      </c>
      <c r="I70" s="198">
        <f t="shared" si="14"/>
        <v>-0.19001610305958128</v>
      </c>
      <c r="J70" s="199">
        <f t="shared" si="15"/>
        <v>-0.22304603027494596</v>
      </c>
      <c r="K70" s="198">
        <f>H70/H67</f>
        <v>0.13167539267015707</v>
      </c>
    </row>
    <row r="71" spans="2:11" x14ac:dyDescent="0.25">
      <c r="B71" s="191" t="s">
        <v>107</v>
      </c>
      <c r="C71" s="192">
        <v>7944</v>
      </c>
      <c r="D71" s="192">
        <v>0</v>
      </c>
      <c r="E71" s="192">
        <v>320</v>
      </c>
      <c r="F71" s="192">
        <v>15161</v>
      </c>
      <c r="G71" s="192">
        <v>13316</v>
      </c>
      <c r="H71" s="192">
        <v>14522</v>
      </c>
      <c r="I71" s="193">
        <f t="shared" si="14"/>
        <v>9.0567738059477376E-2</v>
      </c>
      <c r="J71" s="194">
        <f t="shared" si="15"/>
        <v>0.82804632426988922</v>
      </c>
      <c r="K71" s="193">
        <f>H71/H67</f>
        <v>0.76031413612565446</v>
      </c>
    </row>
    <row r="72" spans="2:11" x14ac:dyDescent="0.25">
      <c r="B72" s="196" t="s">
        <v>110</v>
      </c>
      <c r="C72" s="197">
        <v>3569</v>
      </c>
      <c r="D72" s="197">
        <v>0</v>
      </c>
      <c r="E72" s="197">
        <v>0</v>
      </c>
      <c r="F72" s="197">
        <v>8685</v>
      </c>
      <c r="G72" s="197">
        <v>5779</v>
      </c>
      <c r="H72" s="197">
        <v>8571</v>
      </c>
      <c r="I72" s="198">
        <f t="shared" si="14"/>
        <v>0.48312856895656697</v>
      </c>
      <c r="J72" s="199">
        <f t="shared" si="15"/>
        <v>1.4015130288596245</v>
      </c>
      <c r="K72" s="198">
        <f>H72/H67</f>
        <v>0.4487434554973822</v>
      </c>
    </row>
    <row r="73" spans="2:11" x14ac:dyDescent="0.25">
      <c r="B73" s="196" t="s">
        <v>113</v>
      </c>
      <c r="C73" s="197">
        <v>739</v>
      </c>
      <c r="D73" s="197">
        <v>0</v>
      </c>
      <c r="E73" s="197">
        <v>30</v>
      </c>
      <c r="F73" s="197">
        <v>237</v>
      </c>
      <c r="G73" s="197">
        <v>540</v>
      </c>
      <c r="H73" s="197">
        <v>747</v>
      </c>
      <c r="I73" s="198">
        <f t="shared" si="14"/>
        <v>0.3833333333333333</v>
      </c>
      <c r="J73" s="199">
        <f t="shared" si="15"/>
        <v>1.0825439783491264E-2</v>
      </c>
      <c r="K73" s="198">
        <f>H73/H67</f>
        <v>3.9109947643979057E-2</v>
      </c>
    </row>
    <row r="74" spans="2:11" x14ac:dyDescent="0.25">
      <c r="B74" s="196" t="s">
        <v>116</v>
      </c>
      <c r="C74" s="197">
        <v>907</v>
      </c>
      <c r="D74" s="197">
        <v>0</v>
      </c>
      <c r="E74" s="197">
        <v>184</v>
      </c>
      <c r="F74" s="197">
        <v>1882</v>
      </c>
      <c r="G74" s="197">
        <v>1806</v>
      </c>
      <c r="H74" s="197">
        <v>1006</v>
      </c>
      <c r="I74" s="198">
        <f t="shared" si="14"/>
        <v>-0.44296788482834992</v>
      </c>
      <c r="J74" s="199">
        <f t="shared" si="15"/>
        <v>0.10915104740904069</v>
      </c>
      <c r="K74" s="198">
        <f>H74/H67</f>
        <v>5.2670157068062828E-2</v>
      </c>
    </row>
    <row r="75" spans="2:11" x14ac:dyDescent="0.25">
      <c r="B75" s="196" t="s">
        <v>123</v>
      </c>
      <c r="C75" s="197">
        <v>89</v>
      </c>
      <c r="D75" s="197">
        <v>0</v>
      </c>
      <c r="E75" s="197">
        <v>6</v>
      </c>
      <c r="F75" s="197">
        <v>275</v>
      </c>
      <c r="G75" s="197">
        <v>481</v>
      </c>
      <c r="H75" s="197">
        <v>278</v>
      </c>
      <c r="I75" s="198">
        <f t="shared" si="14"/>
        <v>-0.42203742203742201</v>
      </c>
      <c r="J75" s="199">
        <f t="shared" si="15"/>
        <v>2.1235955056179776</v>
      </c>
      <c r="K75" s="198">
        <f>H75/H67</f>
        <v>1.4554973821989529E-2</v>
      </c>
    </row>
    <row r="76" spans="2:11" x14ac:dyDescent="0.25">
      <c r="B76" s="196" t="s">
        <v>119</v>
      </c>
      <c r="C76" s="197">
        <v>134</v>
      </c>
      <c r="D76" s="197">
        <v>0</v>
      </c>
      <c r="E76" s="197">
        <v>33</v>
      </c>
      <c r="F76" s="197">
        <v>569</v>
      </c>
      <c r="G76" s="197">
        <v>610</v>
      </c>
      <c r="H76" s="197">
        <v>514</v>
      </c>
      <c r="I76" s="198">
        <f t="shared" si="14"/>
        <v>-0.15737704918032791</v>
      </c>
      <c r="J76" s="199">
        <f t="shared" si="15"/>
        <v>2.8358208955223883</v>
      </c>
      <c r="K76" s="198">
        <f>H76/H67</f>
        <v>2.6910994764397907E-2</v>
      </c>
    </row>
    <row r="77" spans="2:11" x14ac:dyDescent="0.25">
      <c r="B77" s="196" t="s">
        <v>128</v>
      </c>
      <c r="C77" s="197">
        <v>70</v>
      </c>
      <c r="D77" s="197">
        <v>0</v>
      </c>
      <c r="E77" s="197">
        <v>0</v>
      </c>
      <c r="F77" s="197">
        <v>13</v>
      </c>
      <c r="G77" s="197">
        <v>29</v>
      </c>
      <c r="H77" s="197">
        <v>4</v>
      </c>
      <c r="I77" s="198">
        <f t="shared" si="14"/>
        <v>-0.86206896551724133</v>
      </c>
      <c r="J77" s="199">
        <f t="shared" si="15"/>
        <v>-0.94285714285714284</v>
      </c>
      <c r="K77" s="198">
        <f>H77/H67</f>
        <v>2.094240837696335E-4</v>
      </c>
    </row>
    <row r="78" spans="2:11" x14ac:dyDescent="0.25">
      <c r="B78" s="196" t="s">
        <v>131</v>
      </c>
      <c r="C78" s="197">
        <v>26</v>
      </c>
      <c r="D78" s="197">
        <v>0</v>
      </c>
      <c r="E78" s="197">
        <v>0</v>
      </c>
      <c r="F78" s="197">
        <v>10</v>
      </c>
      <c r="G78" s="197">
        <v>27</v>
      </c>
      <c r="H78" s="197">
        <v>0</v>
      </c>
      <c r="I78" s="198">
        <f t="shared" si="14"/>
        <v>-1</v>
      </c>
      <c r="J78" s="199">
        <f t="shared" si="15"/>
        <v>-1</v>
      </c>
      <c r="K78" s="198">
        <f>H78/H67</f>
        <v>0</v>
      </c>
    </row>
    <row r="79" spans="2:11" x14ac:dyDescent="0.25">
      <c r="B79" s="202" t="s">
        <v>145</v>
      </c>
      <c r="C79" s="203">
        <f t="shared" ref="C79:H79" si="16">C71-SUM(C72:C78)</f>
        <v>2410</v>
      </c>
      <c r="D79" s="203">
        <f t="shared" si="16"/>
        <v>0</v>
      </c>
      <c r="E79" s="203">
        <f t="shared" si="16"/>
        <v>67</v>
      </c>
      <c r="F79" s="203">
        <f t="shared" si="16"/>
        <v>3490</v>
      </c>
      <c r="G79" s="203">
        <f t="shared" si="16"/>
        <v>4044</v>
      </c>
      <c r="H79" s="203">
        <f t="shared" si="16"/>
        <v>3402</v>
      </c>
      <c r="I79" s="204">
        <f t="shared" si="14"/>
        <v>-0.15875370919881304</v>
      </c>
      <c r="J79" s="205">
        <f t="shared" si="15"/>
        <v>0.41161825726141088</v>
      </c>
      <c r="K79" s="204">
        <f>H79/H67</f>
        <v>0.17811518324607331</v>
      </c>
    </row>
    <row r="80" spans="2:11" x14ac:dyDescent="0.25">
      <c r="B80" s="187" t="s">
        <v>48</v>
      </c>
      <c r="C80" s="210"/>
      <c r="D80" s="210"/>
      <c r="E80" s="210"/>
      <c r="F80" s="210"/>
      <c r="G80" s="210"/>
      <c r="H80" s="210"/>
      <c r="I80" s="211"/>
      <c r="J80" s="211"/>
      <c r="K80" s="211"/>
    </row>
    <row r="81" spans="2:11" x14ac:dyDescent="0.25">
      <c r="B81" s="188" t="s">
        <v>68</v>
      </c>
      <c r="C81" s="212">
        <v>84639</v>
      </c>
      <c r="D81" s="212">
        <v>0</v>
      </c>
      <c r="E81" s="212">
        <v>44986</v>
      </c>
      <c r="F81" s="212">
        <v>84199</v>
      </c>
      <c r="G81" s="212">
        <v>86585</v>
      </c>
      <c r="H81" s="212">
        <v>101084</v>
      </c>
      <c r="I81" s="213">
        <f t="shared" ref="I81:I93" si="17">IFERROR(H81/G81-1,"-")</f>
        <v>0.16745394698850835</v>
      </c>
      <c r="J81" s="213">
        <f t="shared" ref="J81:J93" si="18">IFERROR(H81/C81-1,"-")</f>
        <v>0.19429577381585328</v>
      </c>
      <c r="K81" s="213">
        <f>H81/H81</f>
        <v>1</v>
      </c>
    </row>
    <row r="82" spans="2:11" x14ac:dyDescent="0.25">
      <c r="B82" s="191" t="s">
        <v>97</v>
      </c>
      <c r="C82" s="192">
        <v>44693</v>
      </c>
      <c r="D82" s="192">
        <v>0</v>
      </c>
      <c r="E82" s="192">
        <v>29508</v>
      </c>
      <c r="F82" s="192">
        <v>49388</v>
      </c>
      <c r="G82" s="192">
        <v>47019</v>
      </c>
      <c r="H82" s="192">
        <v>49842</v>
      </c>
      <c r="I82" s="193">
        <f t="shared" si="17"/>
        <v>6.0039558476360666E-2</v>
      </c>
      <c r="J82" s="194">
        <f t="shared" si="18"/>
        <v>0.11520819815183581</v>
      </c>
      <c r="K82" s="193">
        <f>H82/H81</f>
        <v>0.49307506628150843</v>
      </c>
    </row>
    <row r="83" spans="2:11" x14ac:dyDescent="0.25">
      <c r="B83" s="196" t="s">
        <v>103</v>
      </c>
      <c r="C83" s="197">
        <v>9730</v>
      </c>
      <c r="D83" s="197">
        <v>0</v>
      </c>
      <c r="E83" s="197">
        <v>10173</v>
      </c>
      <c r="F83" s="197">
        <v>16867</v>
      </c>
      <c r="G83" s="197">
        <v>14974</v>
      </c>
      <c r="H83" s="197">
        <v>15712</v>
      </c>
      <c r="I83" s="198">
        <f t="shared" si="17"/>
        <v>4.928542807533054E-2</v>
      </c>
      <c r="J83" s="199">
        <f t="shared" si="18"/>
        <v>0.61479958890030839</v>
      </c>
      <c r="K83" s="198">
        <f>H83/H81</f>
        <v>0.15543508369277037</v>
      </c>
    </row>
    <row r="84" spans="2:11" x14ac:dyDescent="0.25">
      <c r="B84" s="196" t="s">
        <v>100</v>
      </c>
      <c r="C84" s="197">
        <v>34963</v>
      </c>
      <c r="D84" s="197">
        <v>0</v>
      </c>
      <c r="E84" s="197">
        <v>19335</v>
      </c>
      <c r="F84" s="197">
        <v>32521</v>
      </c>
      <c r="G84" s="197">
        <v>32045</v>
      </c>
      <c r="H84" s="197">
        <v>34130</v>
      </c>
      <c r="I84" s="198">
        <f t="shared" si="17"/>
        <v>6.5064752691527561E-2</v>
      </c>
      <c r="J84" s="199">
        <f t="shared" si="18"/>
        <v>-2.3825186625861638E-2</v>
      </c>
      <c r="K84" s="198">
        <f>H84/H81</f>
        <v>0.33763998258873806</v>
      </c>
    </row>
    <row r="85" spans="2:11" x14ac:dyDescent="0.25">
      <c r="B85" s="191" t="s">
        <v>107</v>
      </c>
      <c r="C85" s="192">
        <v>39946</v>
      </c>
      <c r="D85" s="192">
        <v>0</v>
      </c>
      <c r="E85" s="192">
        <v>15478</v>
      </c>
      <c r="F85" s="192">
        <v>34811</v>
      </c>
      <c r="G85" s="192">
        <v>39566</v>
      </c>
      <c r="H85" s="192">
        <v>51242</v>
      </c>
      <c r="I85" s="193">
        <f t="shared" si="17"/>
        <v>0.29510185512814036</v>
      </c>
      <c r="J85" s="194">
        <f t="shared" si="18"/>
        <v>0.28278175536974914</v>
      </c>
      <c r="K85" s="193">
        <f>H85/H81</f>
        <v>0.50692493371849157</v>
      </c>
    </row>
    <row r="86" spans="2:11" x14ac:dyDescent="0.25">
      <c r="B86" s="196" t="s">
        <v>110</v>
      </c>
      <c r="C86" s="197">
        <v>8119</v>
      </c>
      <c r="D86" s="197">
        <v>0</v>
      </c>
      <c r="E86" s="197">
        <v>1002</v>
      </c>
      <c r="F86" s="197">
        <v>8917</v>
      </c>
      <c r="G86" s="197">
        <v>9578</v>
      </c>
      <c r="H86" s="197">
        <v>12336</v>
      </c>
      <c r="I86" s="198">
        <f t="shared" si="17"/>
        <v>0.28795155564836072</v>
      </c>
      <c r="J86" s="199">
        <f t="shared" si="18"/>
        <v>0.5193989407562507</v>
      </c>
      <c r="K86" s="198">
        <f>H86/H81</f>
        <v>0.12203711764473112</v>
      </c>
    </row>
    <row r="87" spans="2:11" x14ac:dyDescent="0.25">
      <c r="B87" s="196" t="s">
        <v>113</v>
      </c>
      <c r="C87" s="197">
        <v>13694</v>
      </c>
      <c r="D87" s="197">
        <v>0</v>
      </c>
      <c r="E87" s="197">
        <v>4013</v>
      </c>
      <c r="F87" s="197">
        <v>9215</v>
      </c>
      <c r="G87" s="197">
        <v>8519</v>
      </c>
      <c r="H87" s="197">
        <v>9969</v>
      </c>
      <c r="I87" s="198">
        <f t="shared" si="17"/>
        <v>0.17020777086512506</v>
      </c>
      <c r="J87" s="199">
        <f t="shared" si="18"/>
        <v>-0.27201694172630353</v>
      </c>
      <c r="K87" s="198">
        <f>H87/H81</f>
        <v>9.8620948913774681E-2</v>
      </c>
    </row>
    <row r="88" spans="2:11" x14ac:dyDescent="0.25">
      <c r="B88" s="196" t="s">
        <v>116</v>
      </c>
      <c r="C88" s="197">
        <v>2297</v>
      </c>
      <c r="D88" s="197">
        <v>0</v>
      </c>
      <c r="E88" s="197">
        <v>2209</v>
      </c>
      <c r="F88" s="197">
        <v>2595</v>
      </c>
      <c r="G88" s="197">
        <v>3394</v>
      </c>
      <c r="H88" s="197">
        <v>6368</v>
      </c>
      <c r="I88" s="198">
        <f t="shared" si="17"/>
        <v>0.87625220978196827</v>
      </c>
      <c r="J88" s="199">
        <f t="shared" si="18"/>
        <v>1.7723117109272963</v>
      </c>
      <c r="K88" s="198">
        <f>H88/H81</f>
        <v>6.2997111313363149E-2</v>
      </c>
    </row>
    <row r="89" spans="2:11" x14ac:dyDescent="0.25">
      <c r="B89" s="196" t="s">
        <v>123</v>
      </c>
      <c r="C89" s="197">
        <v>1645</v>
      </c>
      <c r="D89" s="197">
        <v>0</v>
      </c>
      <c r="E89" s="197">
        <v>573</v>
      </c>
      <c r="F89" s="197">
        <v>1125</v>
      </c>
      <c r="G89" s="197">
        <v>1281</v>
      </c>
      <c r="H89" s="197">
        <v>2772</v>
      </c>
      <c r="I89" s="198">
        <f t="shared" si="17"/>
        <v>1.1639344262295084</v>
      </c>
      <c r="J89" s="199">
        <f t="shared" si="18"/>
        <v>0.68510638297872339</v>
      </c>
      <c r="K89" s="198">
        <f>H89/H81</f>
        <v>2.7422737525226545E-2</v>
      </c>
    </row>
    <row r="90" spans="2:11" x14ac:dyDescent="0.25">
      <c r="B90" s="196" t="s">
        <v>119</v>
      </c>
      <c r="C90" s="197">
        <v>900</v>
      </c>
      <c r="D90" s="197">
        <v>0</v>
      </c>
      <c r="E90" s="197">
        <v>431</v>
      </c>
      <c r="F90" s="197">
        <v>588</v>
      </c>
      <c r="G90" s="197">
        <v>873</v>
      </c>
      <c r="H90" s="197">
        <v>1365</v>
      </c>
      <c r="I90" s="198">
        <f t="shared" si="17"/>
        <v>0.56357388316151202</v>
      </c>
      <c r="J90" s="199">
        <f t="shared" si="18"/>
        <v>0.51666666666666661</v>
      </c>
      <c r="K90" s="198">
        <f>H90/H81</f>
        <v>1.3503620751058525E-2</v>
      </c>
    </row>
    <row r="91" spans="2:11" x14ac:dyDescent="0.25">
      <c r="B91" s="196" t="s">
        <v>128</v>
      </c>
      <c r="C91" s="197">
        <v>414</v>
      </c>
      <c r="D91" s="197">
        <v>0</v>
      </c>
      <c r="E91" s="197">
        <v>145</v>
      </c>
      <c r="F91" s="197">
        <v>437</v>
      </c>
      <c r="G91" s="197">
        <v>185</v>
      </c>
      <c r="H91" s="197">
        <v>247</v>
      </c>
      <c r="I91" s="198">
        <f t="shared" si="17"/>
        <v>0.33513513513513504</v>
      </c>
      <c r="J91" s="199">
        <f t="shared" si="18"/>
        <v>-0.40338164251207731</v>
      </c>
      <c r="K91" s="198">
        <f>H91/H81</f>
        <v>2.4435123263820187E-3</v>
      </c>
    </row>
    <row r="92" spans="2:11" x14ac:dyDescent="0.25">
      <c r="B92" s="196" t="s">
        <v>131</v>
      </c>
      <c r="C92" s="197">
        <v>354</v>
      </c>
      <c r="D92" s="197">
        <v>0</v>
      </c>
      <c r="E92" s="197">
        <v>42</v>
      </c>
      <c r="F92" s="197">
        <v>166</v>
      </c>
      <c r="G92" s="197">
        <v>161</v>
      </c>
      <c r="H92" s="197">
        <v>98</v>
      </c>
      <c r="I92" s="198">
        <f t="shared" si="17"/>
        <v>-0.39130434782608692</v>
      </c>
      <c r="J92" s="199">
        <f t="shared" si="18"/>
        <v>-0.7231638418079096</v>
      </c>
      <c r="K92" s="198">
        <f>H92/H81</f>
        <v>9.6949072058881717E-4</v>
      </c>
    </row>
    <row r="93" spans="2:11" x14ac:dyDescent="0.25">
      <c r="B93" s="202" t="s">
        <v>145</v>
      </c>
      <c r="C93" s="203">
        <f t="shared" ref="C93:H93" si="19">C85-SUM(C86:C92)</f>
        <v>12523</v>
      </c>
      <c r="D93" s="203">
        <f t="shared" si="19"/>
        <v>0</v>
      </c>
      <c r="E93" s="203">
        <f t="shared" si="19"/>
        <v>7063</v>
      </c>
      <c r="F93" s="203">
        <f t="shared" si="19"/>
        <v>11768</v>
      </c>
      <c r="G93" s="203">
        <f t="shared" si="19"/>
        <v>15575</v>
      </c>
      <c r="H93" s="203">
        <f t="shared" si="19"/>
        <v>18087</v>
      </c>
      <c r="I93" s="204">
        <f t="shared" si="17"/>
        <v>0.1612841091492776</v>
      </c>
      <c r="J93" s="205">
        <f t="shared" si="18"/>
        <v>0.44430248343048784</v>
      </c>
      <c r="K93" s="204">
        <f>H93/H81</f>
        <v>0.1789303945233667</v>
      </c>
    </row>
    <row r="94" spans="2:11" x14ac:dyDescent="0.25">
      <c r="B94" s="187" t="s">
        <v>49</v>
      </c>
      <c r="C94" s="210"/>
      <c r="D94" s="210"/>
      <c r="E94" s="210"/>
      <c r="F94" s="210"/>
      <c r="G94" s="210"/>
      <c r="H94" s="210"/>
      <c r="I94" s="211"/>
      <c r="J94" s="211"/>
      <c r="K94" s="211"/>
    </row>
    <row r="95" spans="2:11" x14ac:dyDescent="0.25">
      <c r="B95" s="188" t="s">
        <v>68</v>
      </c>
      <c r="C95" s="212">
        <v>4535</v>
      </c>
      <c r="D95" s="212">
        <v>0</v>
      </c>
      <c r="E95" s="212">
        <v>2531</v>
      </c>
      <c r="F95" s="212">
        <v>4460</v>
      </c>
      <c r="G95" s="212">
        <v>4564</v>
      </c>
      <c r="H95" s="212">
        <v>4705</v>
      </c>
      <c r="I95" s="213">
        <f t="shared" ref="I95:I107" si="20">IFERROR(H95/G95-1,"-")</f>
        <v>3.0893952673093805E-2</v>
      </c>
      <c r="J95" s="213">
        <f t="shared" ref="J95:J107" si="21">IFERROR(H95/C95-1,"-")</f>
        <v>3.7486218302094754E-2</v>
      </c>
      <c r="K95" s="213">
        <f>H95/H95</f>
        <v>1</v>
      </c>
    </row>
    <row r="96" spans="2:11" x14ac:dyDescent="0.25">
      <c r="B96" s="191" t="s">
        <v>97</v>
      </c>
      <c r="C96" s="192">
        <v>3456</v>
      </c>
      <c r="D96" s="192">
        <v>0</v>
      </c>
      <c r="E96" s="192">
        <v>1673</v>
      </c>
      <c r="F96" s="192">
        <v>3404</v>
      </c>
      <c r="G96" s="192">
        <v>3332</v>
      </c>
      <c r="H96" s="192">
        <v>3522</v>
      </c>
      <c r="I96" s="193">
        <f t="shared" si="20"/>
        <v>5.7022809123649543E-2</v>
      </c>
      <c r="J96" s="194">
        <f t="shared" si="21"/>
        <v>1.9097222222222321E-2</v>
      </c>
      <c r="K96" s="193">
        <f>H96/H95</f>
        <v>0.74856535600425078</v>
      </c>
    </row>
    <row r="97" spans="2:11" x14ac:dyDescent="0.25">
      <c r="B97" s="196" t="s">
        <v>103</v>
      </c>
      <c r="C97" s="197">
        <v>1798</v>
      </c>
      <c r="D97" s="197">
        <v>0</v>
      </c>
      <c r="E97" s="197">
        <v>647</v>
      </c>
      <c r="F97" s="197">
        <v>1737</v>
      </c>
      <c r="G97" s="197">
        <v>1249</v>
      </c>
      <c r="H97" s="197">
        <v>1629</v>
      </c>
      <c r="I97" s="198">
        <f t="shared" si="20"/>
        <v>0.30424339471577255</v>
      </c>
      <c r="J97" s="199">
        <f t="shared" si="21"/>
        <v>-9.3993325917686277E-2</v>
      </c>
      <c r="K97" s="198">
        <f>H97/H95</f>
        <v>0.34622741764080767</v>
      </c>
    </row>
    <row r="98" spans="2:11" x14ac:dyDescent="0.25">
      <c r="B98" s="196" t="s">
        <v>100</v>
      </c>
      <c r="C98" s="197">
        <v>1658</v>
      </c>
      <c r="D98" s="197">
        <v>0</v>
      </c>
      <c r="E98" s="197">
        <v>1026</v>
      </c>
      <c r="F98" s="197">
        <v>1667</v>
      </c>
      <c r="G98" s="197">
        <v>2083</v>
      </c>
      <c r="H98" s="197">
        <v>1893</v>
      </c>
      <c r="I98" s="198">
        <f t="shared" si="20"/>
        <v>-9.1214594335093602E-2</v>
      </c>
      <c r="J98" s="199">
        <f t="shared" si="21"/>
        <v>0.14173703256936077</v>
      </c>
      <c r="K98" s="198">
        <f>H98/H95</f>
        <v>0.40233793836344317</v>
      </c>
    </row>
    <row r="99" spans="2:11" x14ac:dyDescent="0.25">
      <c r="B99" s="191" t="s">
        <v>107</v>
      </c>
      <c r="C99" s="192">
        <v>1079</v>
      </c>
      <c r="D99" s="192">
        <v>0</v>
      </c>
      <c r="E99" s="192">
        <v>858</v>
      </c>
      <c r="F99" s="192">
        <v>1056</v>
      </c>
      <c r="G99" s="192">
        <v>1232</v>
      </c>
      <c r="H99" s="192">
        <v>1183</v>
      </c>
      <c r="I99" s="193">
        <f t="shared" si="20"/>
        <v>-3.9772727272727293E-2</v>
      </c>
      <c r="J99" s="194">
        <f t="shared" si="21"/>
        <v>9.6385542168674787E-2</v>
      </c>
      <c r="K99" s="193">
        <f>H99/H95</f>
        <v>0.25143464399574922</v>
      </c>
    </row>
    <row r="100" spans="2:11" x14ac:dyDescent="0.25">
      <c r="B100" s="196" t="s">
        <v>110</v>
      </c>
      <c r="C100" s="197">
        <v>131</v>
      </c>
      <c r="D100" s="197">
        <v>0</v>
      </c>
      <c r="E100" s="197">
        <v>58</v>
      </c>
      <c r="F100" s="197">
        <v>101</v>
      </c>
      <c r="G100" s="197">
        <v>174</v>
      </c>
      <c r="H100" s="197">
        <v>160</v>
      </c>
      <c r="I100" s="198">
        <f t="shared" si="20"/>
        <v>-8.0459770114942541E-2</v>
      </c>
      <c r="J100" s="199">
        <f t="shared" si="21"/>
        <v>0.22137404580152675</v>
      </c>
      <c r="K100" s="198">
        <f>H100/H95</f>
        <v>3.4006376195536661E-2</v>
      </c>
    </row>
    <row r="101" spans="2:11" x14ac:dyDescent="0.25">
      <c r="B101" s="196" t="s">
        <v>113</v>
      </c>
      <c r="C101" s="197">
        <v>91</v>
      </c>
      <c r="D101" s="197">
        <v>0</v>
      </c>
      <c r="E101" s="197">
        <v>149</v>
      </c>
      <c r="F101" s="197">
        <v>159</v>
      </c>
      <c r="G101" s="197">
        <v>128</v>
      </c>
      <c r="H101" s="197">
        <v>126</v>
      </c>
      <c r="I101" s="198">
        <f t="shared" si="20"/>
        <v>-1.5625E-2</v>
      </c>
      <c r="J101" s="199">
        <f t="shared" si="21"/>
        <v>0.38461538461538458</v>
      </c>
      <c r="K101" s="198">
        <f>H101/H95</f>
        <v>2.6780021253985122E-2</v>
      </c>
    </row>
    <row r="102" spans="2:11" x14ac:dyDescent="0.25">
      <c r="B102" s="196" t="s">
        <v>116</v>
      </c>
      <c r="C102" s="197">
        <v>227</v>
      </c>
      <c r="D102" s="197">
        <v>0</v>
      </c>
      <c r="E102" s="197">
        <v>219</v>
      </c>
      <c r="F102" s="197">
        <v>201</v>
      </c>
      <c r="G102" s="197">
        <v>190</v>
      </c>
      <c r="H102" s="197">
        <v>188</v>
      </c>
      <c r="I102" s="198">
        <f t="shared" si="20"/>
        <v>-1.0526315789473717E-2</v>
      </c>
      <c r="J102" s="199">
        <f t="shared" si="21"/>
        <v>-0.17180616740088106</v>
      </c>
      <c r="K102" s="198">
        <f>H102/H95</f>
        <v>3.9957492029755577E-2</v>
      </c>
    </row>
    <row r="103" spans="2:11" x14ac:dyDescent="0.25">
      <c r="B103" s="196" t="s">
        <v>123</v>
      </c>
      <c r="C103" s="197">
        <v>52</v>
      </c>
      <c r="D103" s="197">
        <v>0</v>
      </c>
      <c r="E103" s="197">
        <v>15</v>
      </c>
      <c r="F103" s="197">
        <v>55</v>
      </c>
      <c r="G103" s="197">
        <v>44</v>
      </c>
      <c r="H103" s="197">
        <v>35</v>
      </c>
      <c r="I103" s="198">
        <f t="shared" si="20"/>
        <v>-0.20454545454545459</v>
      </c>
      <c r="J103" s="199">
        <f t="shared" si="21"/>
        <v>-0.32692307692307687</v>
      </c>
      <c r="K103" s="198">
        <f>H103/H95</f>
        <v>7.4388947927736451E-3</v>
      </c>
    </row>
    <row r="104" spans="2:11" x14ac:dyDescent="0.25">
      <c r="B104" s="196" t="s">
        <v>119</v>
      </c>
      <c r="C104" s="197">
        <v>26</v>
      </c>
      <c r="D104" s="197">
        <v>0</v>
      </c>
      <c r="E104" s="197">
        <v>47</v>
      </c>
      <c r="F104" s="197">
        <v>62</v>
      </c>
      <c r="G104" s="197">
        <v>43</v>
      </c>
      <c r="H104" s="197">
        <v>25</v>
      </c>
      <c r="I104" s="198">
        <f t="shared" si="20"/>
        <v>-0.41860465116279066</v>
      </c>
      <c r="J104" s="199">
        <f t="shared" si="21"/>
        <v>-3.8461538461538436E-2</v>
      </c>
      <c r="K104" s="198">
        <f>H104/H95</f>
        <v>5.3134962805526037E-3</v>
      </c>
    </row>
    <row r="105" spans="2:11" x14ac:dyDescent="0.25">
      <c r="B105" s="196" t="s">
        <v>128</v>
      </c>
      <c r="C105" s="197">
        <v>3</v>
      </c>
      <c r="D105" s="197">
        <v>0</v>
      </c>
      <c r="E105" s="197">
        <v>2</v>
      </c>
      <c r="F105" s="197">
        <v>8</v>
      </c>
      <c r="G105" s="197">
        <v>9</v>
      </c>
      <c r="H105" s="197">
        <v>12</v>
      </c>
      <c r="I105" s="198">
        <f t="shared" si="20"/>
        <v>0.33333333333333326</v>
      </c>
      <c r="J105" s="199">
        <f t="shared" si="21"/>
        <v>3</v>
      </c>
      <c r="K105" s="198">
        <f>H105/H95</f>
        <v>2.5504782146652497E-3</v>
      </c>
    </row>
    <row r="106" spans="2:11" x14ac:dyDescent="0.25">
      <c r="B106" s="196" t="s">
        <v>131</v>
      </c>
      <c r="C106" s="197">
        <v>13</v>
      </c>
      <c r="D106" s="197">
        <v>0</v>
      </c>
      <c r="E106" s="197">
        <v>2</v>
      </c>
      <c r="F106" s="197">
        <v>5</v>
      </c>
      <c r="G106" s="197">
        <v>9</v>
      </c>
      <c r="H106" s="197">
        <v>2</v>
      </c>
      <c r="I106" s="198">
        <f t="shared" si="20"/>
        <v>-0.77777777777777779</v>
      </c>
      <c r="J106" s="199">
        <f t="shared" si="21"/>
        <v>-0.84615384615384615</v>
      </c>
      <c r="K106" s="198">
        <f>H106/H95</f>
        <v>4.250797024442083E-4</v>
      </c>
    </row>
    <row r="107" spans="2:11" x14ac:dyDescent="0.25">
      <c r="B107" s="202" t="s">
        <v>145</v>
      </c>
      <c r="C107" s="203">
        <f t="shared" ref="C107:H107" si="22">C99-SUM(C100:C106)</f>
        <v>536</v>
      </c>
      <c r="D107" s="203">
        <f t="shared" si="22"/>
        <v>0</v>
      </c>
      <c r="E107" s="203">
        <f t="shared" si="22"/>
        <v>366</v>
      </c>
      <c r="F107" s="203">
        <f t="shared" si="22"/>
        <v>465</v>
      </c>
      <c r="G107" s="203">
        <f t="shared" si="22"/>
        <v>635</v>
      </c>
      <c r="H107" s="203">
        <f t="shared" si="22"/>
        <v>635</v>
      </c>
      <c r="I107" s="204">
        <f t="shared" si="20"/>
        <v>0</v>
      </c>
      <c r="J107" s="205">
        <f t="shared" si="21"/>
        <v>0.18470149253731338</v>
      </c>
      <c r="K107" s="204">
        <f>H107/H95</f>
        <v>0.13496280552603612</v>
      </c>
    </row>
    <row r="108" spans="2:11" x14ac:dyDescent="0.25">
      <c r="B108" s="187" t="s">
        <v>50</v>
      </c>
      <c r="C108" s="210"/>
      <c r="D108" s="210"/>
      <c r="E108" s="210"/>
      <c r="F108" s="210"/>
      <c r="G108" s="210"/>
      <c r="H108" s="210"/>
      <c r="I108" s="211"/>
      <c r="J108" s="211"/>
      <c r="K108" s="211"/>
    </row>
    <row r="109" spans="2:11" x14ac:dyDescent="0.25">
      <c r="B109" s="188" t="s">
        <v>68</v>
      </c>
      <c r="C109" s="212">
        <v>15254</v>
      </c>
      <c r="D109" s="212">
        <v>0</v>
      </c>
      <c r="E109" s="212">
        <v>12400</v>
      </c>
      <c r="F109" s="212">
        <v>17775</v>
      </c>
      <c r="G109" s="212">
        <v>24316</v>
      </c>
      <c r="H109" s="212">
        <v>23859</v>
      </c>
      <c r="I109" s="213">
        <f t="shared" ref="I109:I121" si="23">IFERROR(H109/G109-1,"-")</f>
        <v>-1.8794209573943066E-2</v>
      </c>
      <c r="J109" s="213">
        <f t="shared" ref="J109:J121" si="24">IFERROR(H109/C109-1,"-")</f>
        <v>0.56411433066736594</v>
      </c>
      <c r="K109" s="213">
        <f>H109/H109</f>
        <v>1</v>
      </c>
    </row>
    <row r="110" spans="2:11" x14ac:dyDescent="0.25">
      <c r="B110" s="191" t="s">
        <v>97</v>
      </c>
      <c r="C110" s="192">
        <v>4910</v>
      </c>
      <c r="D110" s="192">
        <v>0</v>
      </c>
      <c r="E110" s="192">
        <v>6642</v>
      </c>
      <c r="F110" s="192">
        <v>5780</v>
      </c>
      <c r="G110" s="192">
        <v>7532</v>
      </c>
      <c r="H110" s="192">
        <v>6028</v>
      </c>
      <c r="I110" s="193">
        <f t="shared" si="23"/>
        <v>-0.19968135953266064</v>
      </c>
      <c r="J110" s="194">
        <f t="shared" si="24"/>
        <v>0.22769857433808549</v>
      </c>
      <c r="K110" s="193">
        <f>H110/H109</f>
        <v>0.25265099124020285</v>
      </c>
    </row>
    <row r="111" spans="2:11" x14ac:dyDescent="0.25">
      <c r="B111" s="196" t="s">
        <v>103</v>
      </c>
      <c r="C111" s="197">
        <v>1965</v>
      </c>
      <c r="D111" s="197">
        <v>0</v>
      </c>
      <c r="E111" s="197">
        <v>2137</v>
      </c>
      <c r="F111" s="197">
        <v>1312</v>
      </c>
      <c r="G111" s="197">
        <v>3177</v>
      </c>
      <c r="H111" s="197">
        <v>2143</v>
      </c>
      <c r="I111" s="198">
        <f t="shared" si="23"/>
        <v>-0.32546427447277304</v>
      </c>
      <c r="J111" s="199">
        <f t="shared" si="24"/>
        <v>9.0585241730279931E-2</v>
      </c>
      <c r="K111" s="198">
        <f>H111/H109</f>
        <v>8.9819355379521348E-2</v>
      </c>
    </row>
    <row r="112" spans="2:11" x14ac:dyDescent="0.25">
      <c r="B112" s="196" t="s">
        <v>100</v>
      </c>
      <c r="C112" s="197">
        <v>2945</v>
      </c>
      <c r="D112" s="197">
        <v>0</v>
      </c>
      <c r="E112" s="197">
        <v>4505</v>
      </c>
      <c r="F112" s="197">
        <v>4468</v>
      </c>
      <c r="G112" s="197">
        <v>4355</v>
      </c>
      <c r="H112" s="197">
        <v>3885</v>
      </c>
      <c r="I112" s="198">
        <f t="shared" si="23"/>
        <v>-0.10792192881745122</v>
      </c>
      <c r="J112" s="199">
        <f t="shared" si="24"/>
        <v>0.31918505942275033</v>
      </c>
      <c r="K112" s="198">
        <f>H112/H109</f>
        <v>0.1628316358606815</v>
      </c>
    </row>
    <row r="113" spans="2:11" x14ac:dyDescent="0.25">
      <c r="B113" s="191" t="s">
        <v>107</v>
      </c>
      <c r="C113" s="192">
        <v>10344</v>
      </c>
      <c r="D113" s="192">
        <v>0</v>
      </c>
      <c r="E113" s="192">
        <v>5758</v>
      </c>
      <c r="F113" s="192">
        <v>11995</v>
      </c>
      <c r="G113" s="192">
        <v>16784</v>
      </c>
      <c r="H113" s="192">
        <v>17831</v>
      </c>
      <c r="I113" s="193">
        <f t="shared" si="23"/>
        <v>6.2380838894184887E-2</v>
      </c>
      <c r="J113" s="194">
        <f t="shared" si="24"/>
        <v>0.72380123743232794</v>
      </c>
      <c r="K113" s="193">
        <f>H113/H109</f>
        <v>0.74734900875979715</v>
      </c>
    </row>
    <row r="114" spans="2:11" x14ac:dyDescent="0.25">
      <c r="B114" s="196" t="s">
        <v>110</v>
      </c>
      <c r="C114" s="197">
        <v>6355</v>
      </c>
      <c r="D114" s="197">
        <v>0</v>
      </c>
      <c r="E114" s="197">
        <v>1423</v>
      </c>
      <c r="F114" s="197">
        <v>7409</v>
      </c>
      <c r="G114" s="197">
        <v>11006</v>
      </c>
      <c r="H114" s="197">
        <v>11723</v>
      </c>
      <c r="I114" s="198">
        <f t="shared" si="23"/>
        <v>6.514628384517529E-2</v>
      </c>
      <c r="J114" s="199">
        <f t="shared" si="24"/>
        <v>0.84468922108575928</v>
      </c>
      <c r="K114" s="198">
        <f>H114/H109</f>
        <v>0.49134498512091873</v>
      </c>
    </row>
    <row r="115" spans="2:11" x14ac:dyDescent="0.25">
      <c r="B115" s="196" t="s">
        <v>113</v>
      </c>
      <c r="C115" s="197">
        <v>556</v>
      </c>
      <c r="D115" s="197">
        <v>0</v>
      </c>
      <c r="E115" s="197">
        <v>516</v>
      </c>
      <c r="F115" s="197">
        <v>315</v>
      </c>
      <c r="G115" s="197">
        <v>405</v>
      </c>
      <c r="H115" s="197">
        <v>602</v>
      </c>
      <c r="I115" s="198">
        <f t="shared" si="23"/>
        <v>0.48641975308641983</v>
      </c>
      <c r="J115" s="199">
        <f t="shared" si="24"/>
        <v>8.2733812949640217E-2</v>
      </c>
      <c r="K115" s="198">
        <f>H115/H109</f>
        <v>2.5231568800033532E-2</v>
      </c>
    </row>
    <row r="116" spans="2:11" x14ac:dyDescent="0.25">
      <c r="B116" s="196" t="s">
        <v>116</v>
      </c>
      <c r="C116" s="197">
        <v>1045</v>
      </c>
      <c r="D116" s="197">
        <v>0</v>
      </c>
      <c r="E116" s="197">
        <v>902</v>
      </c>
      <c r="F116" s="197">
        <v>554</v>
      </c>
      <c r="G116" s="197">
        <v>840</v>
      </c>
      <c r="H116" s="197">
        <v>1350</v>
      </c>
      <c r="I116" s="198">
        <f t="shared" si="23"/>
        <v>0.60714285714285721</v>
      </c>
      <c r="J116" s="199">
        <f t="shared" si="24"/>
        <v>0.29186602870813405</v>
      </c>
      <c r="K116" s="198">
        <f>H116/H109</f>
        <v>5.6582421727649941E-2</v>
      </c>
    </row>
    <row r="117" spans="2:11" x14ac:dyDescent="0.25">
      <c r="B117" s="196" t="s">
        <v>123</v>
      </c>
      <c r="C117" s="197">
        <v>139</v>
      </c>
      <c r="D117" s="197">
        <v>0</v>
      </c>
      <c r="E117" s="197">
        <v>496</v>
      </c>
      <c r="F117" s="197">
        <v>283</v>
      </c>
      <c r="G117" s="197">
        <v>444</v>
      </c>
      <c r="H117" s="197">
        <v>333</v>
      </c>
      <c r="I117" s="198">
        <f t="shared" si="23"/>
        <v>-0.25</v>
      </c>
      <c r="J117" s="199">
        <f t="shared" si="24"/>
        <v>1.3956834532374103</v>
      </c>
      <c r="K117" s="198">
        <f>H117/H109</f>
        <v>1.3956997359486986E-2</v>
      </c>
    </row>
    <row r="118" spans="2:11" x14ac:dyDescent="0.25">
      <c r="B118" s="196" t="s">
        <v>119</v>
      </c>
      <c r="C118" s="197">
        <v>605</v>
      </c>
      <c r="D118" s="197">
        <v>0</v>
      </c>
      <c r="E118" s="197">
        <v>713</v>
      </c>
      <c r="F118" s="197">
        <v>646</v>
      </c>
      <c r="G118" s="197">
        <v>1087</v>
      </c>
      <c r="H118" s="197">
        <v>382</v>
      </c>
      <c r="I118" s="198">
        <f t="shared" si="23"/>
        <v>-0.64857405703771853</v>
      </c>
      <c r="J118" s="199">
        <f t="shared" si="24"/>
        <v>-0.36859504132231402</v>
      </c>
      <c r="K118" s="198">
        <f>H118/H109</f>
        <v>1.6010729703675761E-2</v>
      </c>
    </row>
    <row r="119" spans="2:11" x14ac:dyDescent="0.25">
      <c r="B119" s="196" t="s">
        <v>128</v>
      </c>
      <c r="C119" s="197">
        <v>27</v>
      </c>
      <c r="D119" s="197">
        <v>0</v>
      </c>
      <c r="E119" s="197">
        <v>30</v>
      </c>
      <c r="F119" s="197">
        <v>29</v>
      </c>
      <c r="G119" s="197">
        <v>153</v>
      </c>
      <c r="H119" s="197">
        <v>23</v>
      </c>
      <c r="I119" s="198">
        <f t="shared" si="23"/>
        <v>-0.84967320261437906</v>
      </c>
      <c r="J119" s="199">
        <f t="shared" si="24"/>
        <v>-0.14814814814814814</v>
      </c>
      <c r="K119" s="198">
        <f>H119/H109</f>
        <v>9.639968146192212E-4</v>
      </c>
    </row>
    <row r="120" spans="2:11" x14ac:dyDescent="0.25">
      <c r="B120" s="196" t="s">
        <v>131</v>
      </c>
      <c r="C120" s="197">
        <v>43</v>
      </c>
      <c r="D120" s="197">
        <v>0</v>
      </c>
      <c r="E120" s="197">
        <v>1</v>
      </c>
      <c r="F120" s="197">
        <v>7</v>
      </c>
      <c r="G120" s="197">
        <v>18</v>
      </c>
      <c r="H120" s="197">
        <v>55</v>
      </c>
      <c r="I120" s="198">
        <f t="shared" si="23"/>
        <v>2.0555555555555554</v>
      </c>
      <c r="J120" s="199">
        <f t="shared" si="24"/>
        <v>0.27906976744186052</v>
      </c>
      <c r="K120" s="198">
        <f>H120/H109</f>
        <v>2.3052097740894422E-3</v>
      </c>
    </row>
    <row r="121" spans="2:11" x14ac:dyDescent="0.25">
      <c r="B121" s="202" t="s">
        <v>145</v>
      </c>
      <c r="C121" s="203">
        <f t="shared" ref="C121:H121" si="25">C113-SUM(C114:C120)</f>
        <v>1574</v>
      </c>
      <c r="D121" s="203">
        <f t="shared" si="25"/>
        <v>0</v>
      </c>
      <c r="E121" s="203">
        <f t="shared" si="25"/>
        <v>1677</v>
      </c>
      <c r="F121" s="203">
        <f t="shared" si="25"/>
        <v>2752</v>
      </c>
      <c r="G121" s="203">
        <f t="shared" si="25"/>
        <v>2831</v>
      </c>
      <c r="H121" s="203">
        <f t="shared" si="25"/>
        <v>3363</v>
      </c>
      <c r="I121" s="204">
        <f t="shared" si="23"/>
        <v>0.18791946308724827</v>
      </c>
      <c r="J121" s="205">
        <f t="shared" si="24"/>
        <v>1.136594663278272</v>
      </c>
      <c r="K121" s="204">
        <f>H121/H109</f>
        <v>0.14095309945932352</v>
      </c>
    </row>
    <row r="122" spans="2:11" x14ac:dyDescent="0.25">
      <c r="B122" s="187" t="s">
        <v>51</v>
      </c>
      <c r="C122" s="210"/>
      <c r="D122" s="210"/>
      <c r="E122" s="210"/>
      <c r="F122" s="210"/>
      <c r="G122" s="210"/>
      <c r="H122" s="210"/>
      <c r="I122" s="211"/>
      <c r="J122" s="211"/>
      <c r="K122" s="211"/>
    </row>
    <row r="123" spans="2:11" x14ac:dyDescent="0.25">
      <c r="B123" s="188" t="s">
        <v>68</v>
      </c>
      <c r="C123" s="212">
        <v>17645</v>
      </c>
      <c r="D123" s="212">
        <v>0</v>
      </c>
      <c r="E123" s="212">
        <v>14859</v>
      </c>
      <c r="F123" s="212">
        <v>18761</v>
      </c>
      <c r="G123" s="212">
        <v>17627</v>
      </c>
      <c r="H123" s="212">
        <v>22231</v>
      </c>
      <c r="I123" s="213">
        <f t="shared" ref="I123:I135" si="26">IFERROR(H123/G123-1,"-")</f>
        <v>0.26119021954955457</v>
      </c>
      <c r="J123" s="213">
        <f t="shared" ref="J123:J135" si="27">IFERROR(H123/C123-1,"-")</f>
        <v>0.25990365542646643</v>
      </c>
      <c r="K123" s="213">
        <f>H123/H123</f>
        <v>1</v>
      </c>
    </row>
    <row r="124" spans="2:11" x14ac:dyDescent="0.25">
      <c r="B124" s="191" t="s">
        <v>97</v>
      </c>
      <c r="C124" s="192">
        <v>11036</v>
      </c>
      <c r="D124" s="192">
        <v>0</v>
      </c>
      <c r="E124" s="192">
        <v>10238</v>
      </c>
      <c r="F124" s="192">
        <v>12867</v>
      </c>
      <c r="G124" s="192">
        <v>12297</v>
      </c>
      <c r="H124" s="192">
        <v>16725</v>
      </c>
      <c r="I124" s="193">
        <f t="shared" si="26"/>
        <v>0.36008782629909741</v>
      </c>
      <c r="J124" s="194">
        <f t="shared" si="27"/>
        <v>0.51549474447263499</v>
      </c>
      <c r="K124" s="193">
        <f>H124/H123</f>
        <v>0.75232783050694974</v>
      </c>
    </row>
    <row r="125" spans="2:11" x14ac:dyDescent="0.25">
      <c r="B125" s="196" t="s">
        <v>103</v>
      </c>
      <c r="C125" s="197">
        <v>6080</v>
      </c>
      <c r="D125" s="197">
        <v>0</v>
      </c>
      <c r="E125" s="197">
        <v>4713</v>
      </c>
      <c r="F125" s="197">
        <v>7496</v>
      </c>
      <c r="G125" s="197">
        <v>4739</v>
      </c>
      <c r="H125" s="197">
        <v>10068</v>
      </c>
      <c r="I125" s="198">
        <f t="shared" si="26"/>
        <v>1.1244988394175985</v>
      </c>
      <c r="J125" s="199">
        <f t="shared" si="27"/>
        <v>0.65592105263157885</v>
      </c>
      <c r="K125" s="198">
        <f>H125/H123</f>
        <v>0.45288111196077552</v>
      </c>
    </row>
    <row r="126" spans="2:11" x14ac:dyDescent="0.25">
      <c r="B126" s="196" t="s">
        <v>100</v>
      </c>
      <c r="C126" s="197">
        <v>4956</v>
      </c>
      <c r="D126" s="197">
        <v>0</v>
      </c>
      <c r="E126" s="197">
        <v>5525</v>
      </c>
      <c r="F126" s="197">
        <v>5371</v>
      </c>
      <c r="G126" s="197">
        <v>7558</v>
      </c>
      <c r="H126" s="197">
        <v>6657</v>
      </c>
      <c r="I126" s="198">
        <f t="shared" si="26"/>
        <v>-0.11921143159566028</v>
      </c>
      <c r="J126" s="199">
        <f t="shared" si="27"/>
        <v>0.34322033898305082</v>
      </c>
      <c r="K126" s="198">
        <f>H126/H123</f>
        <v>0.29944671854617427</v>
      </c>
    </row>
    <row r="127" spans="2:11" x14ac:dyDescent="0.25">
      <c r="B127" s="191" t="s">
        <v>107</v>
      </c>
      <c r="C127" s="192">
        <v>6609</v>
      </c>
      <c r="D127" s="192">
        <v>0</v>
      </c>
      <c r="E127" s="192">
        <v>4621</v>
      </c>
      <c r="F127" s="192">
        <v>5894</v>
      </c>
      <c r="G127" s="192">
        <v>5330</v>
      </c>
      <c r="H127" s="192">
        <v>5506</v>
      </c>
      <c r="I127" s="193">
        <f t="shared" si="26"/>
        <v>3.3020637898686589E-2</v>
      </c>
      <c r="J127" s="194">
        <f t="shared" si="27"/>
        <v>-0.16689362989862311</v>
      </c>
      <c r="K127" s="193">
        <f>H127/H123</f>
        <v>0.24767216949305024</v>
      </c>
    </row>
    <row r="128" spans="2:11" x14ac:dyDescent="0.25">
      <c r="B128" s="196" t="s">
        <v>110</v>
      </c>
      <c r="C128" s="197">
        <v>692</v>
      </c>
      <c r="D128" s="197">
        <v>0</v>
      </c>
      <c r="E128" s="197">
        <v>177</v>
      </c>
      <c r="F128" s="197">
        <v>781</v>
      </c>
      <c r="G128" s="197">
        <v>690</v>
      </c>
      <c r="H128" s="197">
        <v>648</v>
      </c>
      <c r="I128" s="198">
        <f t="shared" si="26"/>
        <v>-6.0869565217391286E-2</v>
      </c>
      <c r="J128" s="199">
        <f t="shared" si="27"/>
        <v>-6.3583815028901758E-2</v>
      </c>
      <c r="K128" s="198">
        <f>H128/H123</f>
        <v>2.9148486347892584E-2</v>
      </c>
    </row>
    <row r="129" spans="2:11" x14ac:dyDescent="0.25">
      <c r="B129" s="196" t="s">
        <v>113</v>
      </c>
      <c r="C129" s="197">
        <v>366</v>
      </c>
      <c r="D129" s="197">
        <v>0</v>
      </c>
      <c r="E129" s="197">
        <v>478</v>
      </c>
      <c r="F129" s="197">
        <v>489</v>
      </c>
      <c r="G129" s="197">
        <v>540</v>
      </c>
      <c r="H129" s="197">
        <v>506</v>
      </c>
      <c r="I129" s="198">
        <f t="shared" si="26"/>
        <v>-6.2962962962962998E-2</v>
      </c>
      <c r="J129" s="199">
        <f t="shared" si="27"/>
        <v>0.38251366120218577</v>
      </c>
      <c r="K129" s="198">
        <f>H129/H123</f>
        <v>2.2761009401286492E-2</v>
      </c>
    </row>
    <row r="130" spans="2:11" x14ac:dyDescent="0.25">
      <c r="B130" s="196" t="s">
        <v>116</v>
      </c>
      <c r="C130" s="197">
        <v>428</v>
      </c>
      <c r="D130" s="197">
        <v>0</v>
      </c>
      <c r="E130" s="197">
        <v>592</v>
      </c>
      <c r="F130" s="197">
        <v>421</v>
      </c>
      <c r="G130" s="197">
        <v>499</v>
      </c>
      <c r="H130" s="197">
        <v>455</v>
      </c>
      <c r="I130" s="198">
        <f t="shared" si="26"/>
        <v>-8.8176352705410799E-2</v>
      </c>
      <c r="J130" s="199">
        <f t="shared" si="27"/>
        <v>6.308411214953269E-2</v>
      </c>
      <c r="K130" s="198">
        <f>H130/H123</f>
        <v>2.0466915568350501E-2</v>
      </c>
    </row>
    <row r="131" spans="2:11" x14ac:dyDescent="0.25">
      <c r="B131" s="196" t="s">
        <v>123</v>
      </c>
      <c r="C131" s="197">
        <v>109</v>
      </c>
      <c r="D131" s="197">
        <v>0</v>
      </c>
      <c r="E131" s="197">
        <v>138</v>
      </c>
      <c r="F131" s="197">
        <v>101</v>
      </c>
      <c r="G131" s="197">
        <v>306</v>
      </c>
      <c r="H131" s="197">
        <v>151</v>
      </c>
      <c r="I131" s="198">
        <f t="shared" si="26"/>
        <v>-0.50653594771241828</v>
      </c>
      <c r="J131" s="199">
        <f t="shared" si="27"/>
        <v>0.3853211009174311</v>
      </c>
      <c r="K131" s="198">
        <f>H131/H123</f>
        <v>6.7923170347712657E-3</v>
      </c>
    </row>
    <row r="132" spans="2:11" x14ac:dyDescent="0.25">
      <c r="B132" s="196" t="s">
        <v>119</v>
      </c>
      <c r="C132" s="197">
        <v>81</v>
      </c>
      <c r="D132" s="197">
        <v>0</v>
      </c>
      <c r="E132" s="197">
        <v>87</v>
      </c>
      <c r="F132" s="197">
        <v>117</v>
      </c>
      <c r="G132" s="197">
        <v>139</v>
      </c>
      <c r="H132" s="197">
        <v>123</v>
      </c>
      <c r="I132" s="198">
        <f t="shared" si="26"/>
        <v>-0.1151079136690647</v>
      </c>
      <c r="J132" s="199">
        <f t="shared" si="27"/>
        <v>0.5185185185185186</v>
      </c>
      <c r="K132" s="198">
        <f>H132/H123</f>
        <v>5.5328145382573879E-3</v>
      </c>
    </row>
    <row r="133" spans="2:11" x14ac:dyDescent="0.25">
      <c r="B133" s="196" t="s">
        <v>128</v>
      </c>
      <c r="C133" s="197">
        <v>37</v>
      </c>
      <c r="D133" s="197">
        <v>0</v>
      </c>
      <c r="E133" s="197">
        <v>29</v>
      </c>
      <c r="F133" s="197">
        <v>33</v>
      </c>
      <c r="G133" s="197">
        <v>33</v>
      </c>
      <c r="H133" s="197">
        <v>53</v>
      </c>
      <c r="I133" s="198">
        <f t="shared" si="26"/>
        <v>0.60606060606060597</v>
      </c>
      <c r="J133" s="199">
        <f t="shared" si="27"/>
        <v>0.43243243243243246</v>
      </c>
      <c r="K133" s="198">
        <f>H133/H123</f>
        <v>2.3840582969726957E-3</v>
      </c>
    </row>
    <row r="134" spans="2:11" x14ac:dyDescent="0.25">
      <c r="B134" s="196" t="s">
        <v>131</v>
      </c>
      <c r="C134" s="197">
        <v>54</v>
      </c>
      <c r="D134" s="197">
        <v>0</v>
      </c>
      <c r="E134" s="197">
        <v>30</v>
      </c>
      <c r="F134" s="197">
        <v>30</v>
      </c>
      <c r="G134" s="197">
        <v>42</v>
      </c>
      <c r="H134" s="197">
        <v>49</v>
      </c>
      <c r="I134" s="198">
        <f t="shared" si="26"/>
        <v>0.16666666666666674</v>
      </c>
      <c r="J134" s="199">
        <f t="shared" si="27"/>
        <v>-9.259259259259256E-2</v>
      </c>
      <c r="K134" s="198">
        <f>H134/H123</f>
        <v>2.2041293688992848E-3</v>
      </c>
    </row>
    <row r="135" spans="2:11" x14ac:dyDescent="0.25">
      <c r="B135" s="202" t="s">
        <v>145</v>
      </c>
      <c r="C135" s="203">
        <f t="shared" ref="C135:H135" si="28">C127-SUM(C128:C134)</f>
        <v>4842</v>
      </c>
      <c r="D135" s="203">
        <f t="shared" si="28"/>
        <v>0</v>
      </c>
      <c r="E135" s="203">
        <f t="shared" si="28"/>
        <v>3090</v>
      </c>
      <c r="F135" s="203">
        <f t="shared" si="28"/>
        <v>3922</v>
      </c>
      <c r="G135" s="203">
        <f t="shared" si="28"/>
        <v>3081</v>
      </c>
      <c r="H135" s="203">
        <f t="shared" si="28"/>
        <v>3521</v>
      </c>
      <c r="I135" s="204">
        <f t="shared" si="26"/>
        <v>0.14281077572216816</v>
      </c>
      <c r="J135" s="205">
        <f t="shared" si="27"/>
        <v>-0.27282114828583226</v>
      </c>
      <c r="K135" s="204">
        <f>H135/H123</f>
        <v>0.15838243893662005</v>
      </c>
    </row>
    <row r="136" spans="2:11" x14ac:dyDescent="0.25">
      <c r="B136" s="187" t="s">
        <v>52</v>
      </c>
      <c r="C136" s="210"/>
      <c r="D136" s="210"/>
      <c r="E136" s="210"/>
      <c r="F136" s="210"/>
      <c r="G136" s="210"/>
      <c r="H136" s="210"/>
      <c r="I136" s="211"/>
      <c r="J136" s="211"/>
      <c r="K136" s="211"/>
    </row>
    <row r="137" spans="2:11" x14ac:dyDescent="0.25">
      <c r="B137" s="188" t="s">
        <v>68</v>
      </c>
      <c r="C137" s="212">
        <v>29596</v>
      </c>
      <c r="D137" s="212">
        <v>0</v>
      </c>
      <c r="E137" s="212">
        <v>10937</v>
      </c>
      <c r="F137" s="212">
        <v>26589</v>
      </c>
      <c r="G137" s="212">
        <v>28421</v>
      </c>
      <c r="H137" s="212">
        <v>29387</v>
      </c>
      <c r="I137" s="213">
        <f t="shared" ref="I137:I149" si="29">IFERROR(H137/G137-1,"-")</f>
        <v>3.3988951831392278E-2</v>
      </c>
      <c r="J137" s="213">
        <f t="shared" ref="J137:J149" si="30">IFERROR(H137/C137-1,"-")</f>
        <v>-7.0617651033924034E-3</v>
      </c>
      <c r="K137" s="213">
        <f>H137/H137</f>
        <v>1</v>
      </c>
    </row>
    <row r="138" spans="2:11" x14ac:dyDescent="0.25">
      <c r="B138" s="191" t="s">
        <v>97</v>
      </c>
      <c r="C138" s="192">
        <v>7179</v>
      </c>
      <c r="D138" s="192">
        <v>0</v>
      </c>
      <c r="E138" s="192">
        <v>4324</v>
      </c>
      <c r="F138" s="192">
        <v>4253</v>
      </c>
      <c r="G138" s="192">
        <v>4890</v>
      </c>
      <c r="H138" s="192">
        <v>4326</v>
      </c>
      <c r="I138" s="193">
        <f t="shared" si="29"/>
        <v>-0.11533742331288344</v>
      </c>
      <c r="J138" s="194">
        <f t="shared" si="30"/>
        <v>-0.39740910990388634</v>
      </c>
      <c r="K138" s="193">
        <f>H138/H137</f>
        <v>0.14720794909313642</v>
      </c>
    </row>
    <row r="139" spans="2:11" x14ac:dyDescent="0.25">
      <c r="B139" s="196" t="s">
        <v>103</v>
      </c>
      <c r="C139" s="197">
        <v>4248</v>
      </c>
      <c r="D139" s="197">
        <v>0</v>
      </c>
      <c r="E139" s="197">
        <v>2204</v>
      </c>
      <c r="F139" s="197">
        <v>2736</v>
      </c>
      <c r="G139" s="197">
        <v>3180</v>
      </c>
      <c r="H139" s="197">
        <v>2940</v>
      </c>
      <c r="I139" s="198">
        <f t="shared" si="29"/>
        <v>-7.547169811320753E-2</v>
      </c>
      <c r="J139" s="199">
        <f t="shared" si="30"/>
        <v>-0.30790960451977401</v>
      </c>
      <c r="K139" s="198">
        <f>H139/H137</f>
        <v>0.10004423724776261</v>
      </c>
    </row>
    <row r="140" spans="2:11" x14ac:dyDescent="0.25">
      <c r="B140" s="196" t="s">
        <v>100</v>
      </c>
      <c r="C140" s="197">
        <v>2931</v>
      </c>
      <c r="D140" s="197">
        <v>0</v>
      </c>
      <c r="E140" s="197">
        <v>2120</v>
      </c>
      <c r="F140" s="197">
        <v>1517</v>
      </c>
      <c r="G140" s="197">
        <v>1710</v>
      </c>
      <c r="H140" s="197">
        <v>1386</v>
      </c>
      <c r="I140" s="198">
        <f t="shared" si="29"/>
        <v>-0.18947368421052635</v>
      </c>
      <c r="J140" s="199">
        <f t="shared" si="30"/>
        <v>-0.52712384851586491</v>
      </c>
      <c r="K140" s="198">
        <f>H140/H137</f>
        <v>4.7163711845373803E-2</v>
      </c>
    </row>
    <row r="141" spans="2:11" x14ac:dyDescent="0.25">
      <c r="B141" s="191" t="s">
        <v>107</v>
      </c>
      <c r="C141" s="192">
        <v>22417</v>
      </c>
      <c r="D141" s="192">
        <v>0</v>
      </c>
      <c r="E141" s="192">
        <v>6613</v>
      </c>
      <c r="F141" s="192">
        <v>22336</v>
      </c>
      <c r="G141" s="192">
        <v>23531</v>
      </c>
      <c r="H141" s="192">
        <v>25061</v>
      </c>
      <c r="I141" s="193">
        <f t="shared" si="29"/>
        <v>6.5020611108750126E-2</v>
      </c>
      <c r="J141" s="194">
        <f t="shared" si="30"/>
        <v>0.11794620154347157</v>
      </c>
      <c r="K141" s="193">
        <f>H141/H137</f>
        <v>0.85279205090686361</v>
      </c>
    </row>
    <row r="142" spans="2:11" x14ac:dyDescent="0.25">
      <c r="B142" s="196" t="s">
        <v>110</v>
      </c>
      <c r="C142" s="197">
        <v>11792</v>
      </c>
      <c r="D142" s="197">
        <v>0</v>
      </c>
      <c r="E142" s="197">
        <v>693</v>
      </c>
      <c r="F142" s="197">
        <v>9847</v>
      </c>
      <c r="G142" s="197">
        <v>11091</v>
      </c>
      <c r="H142" s="197">
        <v>12176</v>
      </c>
      <c r="I142" s="198">
        <f t="shared" si="29"/>
        <v>9.7827066991254208E-2</v>
      </c>
      <c r="J142" s="199">
        <f t="shared" si="30"/>
        <v>3.256445047489831E-2</v>
      </c>
      <c r="K142" s="198">
        <f>H142/H137</f>
        <v>0.41433286827508764</v>
      </c>
    </row>
    <row r="143" spans="2:11" x14ac:dyDescent="0.25">
      <c r="B143" s="196" t="s">
        <v>113</v>
      </c>
      <c r="C143" s="197">
        <v>1684</v>
      </c>
      <c r="D143" s="197">
        <v>0</v>
      </c>
      <c r="E143" s="197">
        <v>767</v>
      </c>
      <c r="F143" s="197">
        <v>1340</v>
      </c>
      <c r="G143" s="197">
        <v>1783</v>
      </c>
      <c r="H143" s="197">
        <v>1475</v>
      </c>
      <c r="I143" s="198">
        <f t="shared" si="29"/>
        <v>-0.17274256870443072</v>
      </c>
      <c r="J143" s="199">
        <f t="shared" si="30"/>
        <v>-0.12410926365795727</v>
      </c>
      <c r="K143" s="198">
        <f>H143/H137</f>
        <v>5.0192261884506754E-2</v>
      </c>
    </row>
    <row r="144" spans="2:11" x14ac:dyDescent="0.25">
      <c r="B144" s="196" t="s">
        <v>116</v>
      </c>
      <c r="C144" s="197">
        <v>2402</v>
      </c>
      <c r="D144" s="197">
        <v>0</v>
      </c>
      <c r="E144" s="197">
        <v>1251</v>
      </c>
      <c r="F144" s="197">
        <v>2917</v>
      </c>
      <c r="G144" s="197">
        <v>2194</v>
      </c>
      <c r="H144" s="197">
        <v>2222</v>
      </c>
      <c r="I144" s="198">
        <f t="shared" si="29"/>
        <v>1.2762078395624377E-2</v>
      </c>
      <c r="J144" s="199">
        <f t="shared" si="30"/>
        <v>-7.4937552039966659E-2</v>
      </c>
      <c r="K144" s="198">
        <f>H144/H137</f>
        <v>7.5611665021948479E-2</v>
      </c>
    </row>
    <row r="145" spans="2:11" x14ac:dyDescent="0.25">
      <c r="B145" s="196" t="s">
        <v>123</v>
      </c>
      <c r="C145" s="197">
        <v>522</v>
      </c>
      <c r="D145" s="197">
        <v>0</v>
      </c>
      <c r="E145" s="197">
        <v>172</v>
      </c>
      <c r="F145" s="197">
        <v>1276</v>
      </c>
      <c r="G145" s="197">
        <v>989</v>
      </c>
      <c r="H145" s="197">
        <v>653</v>
      </c>
      <c r="I145" s="198">
        <f t="shared" si="29"/>
        <v>-0.33973710819009095</v>
      </c>
      <c r="J145" s="199">
        <f t="shared" si="30"/>
        <v>0.25095785440613017</v>
      </c>
      <c r="K145" s="198">
        <f>H145/H137</f>
        <v>2.2220709837683331E-2</v>
      </c>
    </row>
    <row r="146" spans="2:11" x14ac:dyDescent="0.25">
      <c r="B146" s="196" t="s">
        <v>119</v>
      </c>
      <c r="C146" s="197">
        <v>712</v>
      </c>
      <c r="D146" s="197">
        <v>0</v>
      </c>
      <c r="E146" s="197">
        <v>221</v>
      </c>
      <c r="F146" s="197">
        <v>607</v>
      </c>
      <c r="G146" s="197">
        <v>770</v>
      </c>
      <c r="H146" s="197">
        <v>753</v>
      </c>
      <c r="I146" s="198">
        <f t="shared" si="29"/>
        <v>-2.207792207792203E-2</v>
      </c>
      <c r="J146" s="199">
        <f t="shared" si="30"/>
        <v>5.7584269662921406E-2</v>
      </c>
      <c r="K146" s="198">
        <f>H146/H137</f>
        <v>2.5623575050192263E-2</v>
      </c>
    </row>
    <row r="147" spans="2:11" x14ac:dyDescent="0.25">
      <c r="B147" s="196" t="s">
        <v>128</v>
      </c>
      <c r="C147" s="197">
        <v>47</v>
      </c>
      <c r="D147" s="197">
        <v>0</v>
      </c>
      <c r="E147" s="197">
        <v>28</v>
      </c>
      <c r="F147" s="197">
        <v>94</v>
      </c>
      <c r="G147" s="197">
        <v>7</v>
      </c>
      <c r="H147" s="197">
        <v>19</v>
      </c>
      <c r="I147" s="198">
        <f t="shared" si="29"/>
        <v>1.7142857142857144</v>
      </c>
      <c r="J147" s="199">
        <f t="shared" si="30"/>
        <v>-0.5957446808510638</v>
      </c>
      <c r="K147" s="198">
        <f>H147/H137</f>
        <v>6.465443903766972E-4</v>
      </c>
    </row>
    <row r="148" spans="2:11" x14ac:dyDescent="0.25">
      <c r="B148" s="196" t="s">
        <v>131</v>
      </c>
      <c r="C148" s="197">
        <v>105</v>
      </c>
      <c r="D148" s="197">
        <v>0</v>
      </c>
      <c r="E148" s="197">
        <v>12</v>
      </c>
      <c r="F148" s="197">
        <v>37</v>
      </c>
      <c r="G148" s="197">
        <v>21</v>
      </c>
      <c r="H148" s="197">
        <v>25</v>
      </c>
      <c r="I148" s="198">
        <f t="shared" si="29"/>
        <v>0.19047619047619047</v>
      </c>
      <c r="J148" s="199">
        <f t="shared" si="30"/>
        <v>-0.76190476190476186</v>
      </c>
      <c r="K148" s="198">
        <f>H148/H137</f>
        <v>8.5071630312723312E-4</v>
      </c>
    </row>
    <row r="149" spans="2:11" x14ac:dyDescent="0.25">
      <c r="B149" s="202" t="s">
        <v>145</v>
      </c>
      <c r="C149" s="203">
        <f t="shared" ref="C149:H149" si="31">C141-SUM(C142:C148)</f>
        <v>5153</v>
      </c>
      <c r="D149" s="203">
        <f t="shared" si="31"/>
        <v>0</v>
      </c>
      <c r="E149" s="203">
        <f t="shared" si="31"/>
        <v>3469</v>
      </c>
      <c r="F149" s="203">
        <f t="shared" si="31"/>
        <v>6218</v>
      </c>
      <c r="G149" s="203">
        <f t="shared" si="31"/>
        <v>6676</v>
      </c>
      <c r="H149" s="203">
        <f t="shared" si="31"/>
        <v>7738</v>
      </c>
      <c r="I149" s="204">
        <f t="shared" si="29"/>
        <v>0.15907729179149199</v>
      </c>
      <c r="J149" s="205">
        <f t="shared" si="30"/>
        <v>0.50164952454880662</v>
      </c>
      <c r="K149" s="204">
        <f>H149/H137</f>
        <v>0.26331371014394117</v>
      </c>
    </row>
    <row r="150" spans="2:11" x14ac:dyDescent="0.25">
      <c r="B150" s="187" t="s">
        <v>53</v>
      </c>
      <c r="C150" s="210"/>
      <c r="D150" s="210"/>
      <c r="E150" s="210"/>
      <c r="F150" s="210"/>
      <c r="G150" s="210"/>
      <c r="H150" s="210"/>
      <c r="I150" s="211"/>
      <c r="J150" s="211"/>
      <c r="K150" s="211"/>
    </row>
    <row r="151" spans="2:11" x14ac:dyDescent="0.25">
      <c r="B151" s="188" t="s">
        <v>68</v>
      </c>
      <c r="C151" s="212">
        <v>12399</v>
      </c>
      <c r="D151" s="212">
        <v>0</v>
      </c>
      <c r="E151" s="212">
        <v>5539</v>
      </c>
      <c r="F151" s="212">
        <v>10249</v>
      </c>
      <c r="G151" s="212">
        <v>11208</v>
      </c>
      <c r="H151" s="212">
        <v>13055</v>
      </c>
      <c r="I151" s="213">
        <f t="shared" ref="I151:I163" si="32">IFERROR(H151/G151-1,"-")</f>
        <v>0.16479300499643101</v>
      </c>
      <c r="J151" s="213">
        <f t="shared" ref="J151:J163" si="33">IFERROR(H151/C151-1,"-")</f>
        <v>5.2907492539721046E-2</v>
      </c>
      <c r="K151" s="213">
        <f>H151/H151</f>
        <v>1</v>
      </c>
    </row>
    <row r="152" spans="2:11" x14ac:dyDescent="0.25">
      <c r="B152" s="191" t="s">
        <v>97</v>
      </c>
      <c r="C152" s="192">
        <v>6396</v>
      </c>
      <c r="D152" s="192">
        <v>0</v>
      </c>
      <c r="E152" s="192">
        <v>3340</v>
      </c>
      <c r="F152" s="192">
        <v>5747</v>
      </c>
      <c r="G152" s="192">
        <v>6603</v>
      </c>
      <c r="H152" s="192">
        <v>7242</v>
      </c>
      <c r="I152" s="193">
        <f t="shared" si="32"/>
        <v>9.6774193548387011E-2</v>
      </c>
      <c r="J152" s="194">
        <f t="shared" si="33"/>
        <v>0.13227016885553478</v>
      </c>
      <c r="K152" s="193">
        <f>H152/H151</f>
        <v>0.55472998851014932</v>
      </c>
    </row>
    <row r="153" spans="2:11" x14ac:dyDescent="0.25">
      <c r="B153" s="196" t="s">
        <v>103</v>
      </c>
      <c r="C153" s="197">
        <v>4149</v>
      </c>
      <c r="D153" s="197">
        <v>0</v>
      </c>
      <c r="E153" s="197">
        <v>2340</v>
      </c>
      <c r="F153" s="197">
        <v>4364</v>
      </c>
      <c r="G153" s="197">
        <v>5247</v>
      </c>
      <c r="H153" s="197">
        <v>5289</v>
      </c>
      <c r="I153" s="198">
        <f t="shared" si="32"/>
        <v>8.0045740423098088E-3</v>
      </c>
      <c r="J153" s="199">
        <f t="shared" si="33"/>
        <v>0.27476500361532907</v>
      </c>
      <c r="K153" s="198">
        <f>H153/H151</f>
        <v>0.40513213328226733</v>
      </c>
    </row>
    <row r="154" spans="2:11" x14ac:dyDescent="0.25">
      <c r="B154" s="196" t="s">
        <v>100</v>
      </c>
      <c r="C154" s="197">
        <v>2247</v>
      </c>
      <c r="D154" s="197">
        <v>0</v>
      </c>
      <c r="E154" s="197">
        <v>1000</v>
      </c>
      <c r="F154" s="197">
        <v>1383</v>
      </c>
      <c r="G154" s="197">
        <v>1356</v>
      </c>
      <c r="H154" s="197">
        <v>1953</v>
      </c>
      <c r="I154" s="198">
        <f t="shared" si="32"/>
        <v>0.44026548672566368</v>
      </c>
      <c r="J154" s="199">
        <f t="shared" si="33"/>
        <v>-0.13084112149532712</v>
      </c>
      <c r="K154" s="198">
        <f>H154/H151</f>
        <v>0.14959785522788205</v>
      </c>
    </row>
    <row r="155" spans="2:11" x14ac:dyDescent="0.25">
      <c r="B155" s="191" t="s">
        <v>107</v>
      </c>
      <c r="C155" s="192">
        <v>6003</v>
      </c>
      <c r="D155" s="192">
        <v>0</v>
      </c>
      <c r="E155" s="192">
        <v>2199</v>
      </c>
      <c r="F155" s="192">
        <v>4502</v>
      </c>
      <c r="G155" s="192">
        <v>4605</v>
      </c>
      <c r="H155" s="192">
        <v>5813</v>
      </c>
      <c r="I155" s="193">
        <f t="shared" si="32"/>
        <v>0.26232356134636259</v>
      </c>
      <c r="J155" s="194">
        <f t="shared" si="33"/>
        <v>-3.1650841246043671E-2</v>
      </c>
      <c r="K155" s="193">
        <f>H155/H151</f>
        <v>0.44527001148985063</v>
      </c>
    </row>
    <row r="156" spans="2:11" x14ac:dyDescent="0.25">
      <c r="B156" s="196" t="s">
        <v>110</v>
      </c>
      <c r="C156" s="197">
        <v>1894</v>
      </c>
      <c r="D156" s="197">
        <v>0</v>
      </c>
      <c r="E156" s="197">
        <v>137</v>
      </c>
      <c r="F156" s="197">
        <v>1991</v>
      </c>
      <c r="G156" s="197">
        <v>1582</v>
      </c>
      <c r="H156" s="197">
        <v>1869</v>
      </c>
      <c r="I156" s="198">
        <f t="shared" si="32"/>
        <v>0.18141592920353977</v>
      </c>
      <c r="J156" s="199">
        <f t="shared" si="33"/>
        <v>-1.3199577613516422E-2</v>
      </c>
      <c r="K156" s="198">
        <f>H156/H151</f>
        <v>0.14316353887399463</v>
      </c>
    </row>
    <row r="157" spans="2:11" x14ac:dyDescent="0.25">
      <c r="B157" s="196" t="s">
        <v>113</v>
      </c>
      <c r="C157" s="197">
        <v>1290</v>
      </c>
      <c r="D157" s="197">
        <v>0</v>
      </c>
      <c r="E157" s="197">
        <v>492</v>
      </c>
      <c r="F157" s="197">
        <v>524</v>
      </c>
      <c r="G157" s="197">
        <v>656</v>
      </c>
      <c r="H157" s="197">
        <v>561</v>
      </c>
      <c r="I157" s="198">
        <f t="shared" si="32"/>
        <v>-0.14481707317073167</v>
      </c>
      <c r="J157" s="199">
        <f t="shared" si="33"/>
        <v>-0.56511627906976747</v>
      </c>
      <c r="K157" s="198">
        <f>H157/H151</f>
        <v>4.2972041363462277E-2</v>
      </c>
    </row>
    <row r="158" spans="2:11" x14ac:dyDescent="0.25">
      <c r="B158" s="196" t="s">
        <v>116</v>
      </c>
      <c r="C158" s="197">
        <v>1040</v>
      </c>
      <c r="D158" s="197">
        <v>0</v>
      </c>
      <c r="E158" s="197">
        <v>492</v>
      </c>
      <c r="F158" s="197">
        <v>556</v>
      </c>
      <c r="G158" s="197">
        <v>861</v>
      </c>
      <c r="H158" s="197">
        <v>1146</v>
      </c>
      <c r="I158" s="198">
        <f t="shared" si="32"/>
        <v>0.33101045296167242</v>
      </c>
      <c r="J158" s="199">
        <f t="shared" si="33"/>
        <v>0.10192307692307701</v>
      </c>
      <c r="K158" s="198">
        <f>H158/H151</f>
        <v>8.7782458828035231E-2</v>
      </c>
    </row>
    <row r="159" spans="2:11" x14ac:dyDescent="0.25">
      <c r="B159" s="196" t="s">
        <v>123</v>
      </c>
      <c r="C159" s="197">
        <v>98</v>
      </c>
      <c r="D159" s="197">
        <v>0</v>
      </c>
      <c r="E159" s="197">
        <v>46</v>
      </c>
      <c r="F159" s="197">
        <v>152</v>
      </c>
      <c r="G159" s="197">
        <v>135</v>
      </c>
      <c r="H159" s="197">
        <v>188</v>
      </c>
      <c r="I159" s="198">
        <f t="shared" si="32"/>
        <v>0.3925925925925926</v>
      </c>
      <c r="J159" s="199">
        <f t="shared" si="33"/>
        <v>0.91836734693877542</v>
      </c>
      <c r="K159" s="198">
        <f>H159/H151</f>
        <v>1.4400612792033704E-2</v>
      </c>
    </row>
    <row r="160" spans="2:11" x14ac:dyDescent="0.25">
      <c r="B160" s="196" t="s">
        <v>119</v>
      </c>
      <c r="C160" s="197">
        <v>319</v>
      </c>
      <c r="D160" s="197">
        <v>0</v>
      </c>
      <c r="E160" s="197">
        <v>232</v>
      </c>
      <c r="F160" s="197">
        <v>551</v>
      </c>
      <c r="G160" s="197">
        <v>289</v>
      </c>
      <c r="H160" s="197">
        <v>504</v>
      </c>
      <c r="I160" s="198">
        <f t="shared" si="32"/>
        <v>0.74394463667820077</v>
      </c>
      <c r="J160" s="199">
        <f t="shared" si="33"/>
        <v>0.57993730407523514</v>
      </c>
      <c r="K160" s="198">
        <f>H160/H151</f>
        <v>3.8605898123324399E-2</v>
      </c>
    </row>
    <row r="161" spans="2:11" x14ac:dyDescent="0.25">
      <c r="B161" s="196" t="s">
        <v>128</v>
      </c>
      <c r="C161" s="197">
        <v>48</v>
      </c>
      <c r="D161" s="197">
        <v>0</v>
      </c>
      <c r="E161" s="197">
        <v>5</v>
      </c>
      <c r="F161" s="197">
        <v>19</v>
      </c>
      <c r="G161" s="197">
        <v>12</v>
      </c>
      <c r="H161" s="197">
        <v>6</v>
      </c>
      <c r="I161" s="198">
        <f t="shared" si="32"/>
        <v>-0.5</v>
      </c>
      <c r="J161" s="199">
        <f t="shared" si="33"/>
        <v>-0.875</v>
      </c>
      <c r="K161" s="198">
        <f>H161/H151</f>
        <v>4.5959402527767141E-4</v>
      </c>
    </row>
    <row r="162" spans="2:11" x14ac:dyDescent="0.25">
      <c r="B162" s="196" t="s">
        <v>131</v>
      </c>
      <c r="C162" s="197">
        <v>14</v>
      </c>
      <c r="D162" s="197">
        <v>0</v>
      </c>
      <c r="E162" s="197">
        <v>6</v>
      </c>
      <c r="F162" s="197">
        <v>13</v>
      </c>
      <c r="G162" s="197">
        <v>15</v>
      </c>
      <c r="H162" s="197">
        <v>6</v>
      </c>
      <c r="I162" s="198">
        <f t="shared" si="32"/>
        <v>-0.6</v>
      </c>
      <c r="J162" s="199">
        <f t="shared" si="33"/>
        <v>-0.5714285714285714</v>
      </c>
      <c r="K162" s="198">
        <f>H162/H151</f>
        <v>4.5959402527767141E-4</v>
      </c>
    </row>
    <row r="163" spans="2:11" x14ac:dyDescent="0.25">
      <c r="B163" s="202" t="s">
        <v>145</v>
      </c>
      <c r="C163" s="203">
        <f t="shared" ref="C163:H163" si="34">C155-SUM(C156:C162)</f>
        <v>1300</v>
      </c>
      <c r="D163" s="203">
        <f t="shared" si="34"/>
        <v>0</v>
      </c>
      <c r="E163" s="203">
        <f t="shared" si="34"/>
        <v>789</v>
      </c>
      <c r="F163" s="203">
        <f t="shared" si="34"/>
        <v>696</v>
      </c>
      <c r="G163" s="203">
        <f t="shared" si="34"/>
        <v>1055</v>
      </c>
      <c r="H163" s="203">
        <f t="shared" si="34"/>
        <v>1533</v>
      </c>
      <c r="I163" s="204">
        <f t="shared" si="32"/>
        <v>0.45308056872037916</v>
      </c>
      <c r="J163" s="205">
        <f t="shared" si="33"/>
        <v>0.1792307692307693</v>
      </c>
      <c r="K163" s="204">
        <f>H163/H151</f>
        <v>0.11742627345844504</v>
      </c>
    </row>
    <row r="164" spans="2:11" x14ac:dyDescent="0.25">
      <c r="C164" s="101"/>
      <c r="D164" s="101"/>
      <c r="E164" s="101"/>
      <c r="F164" s="101"/>
      <c r="G164" s="101"/>
      <c r="H164" s="101"/>
      <c r="I164" s="101"/>
    </row>
    <row r="165" spans="2:11" x14ac:dyDescent="0.25">
      <c r="B165" s="129" t="s">
        <v>55</v>
      </c>
      <c r="C165" s="129"/>
      <c r="D165" s="129"/>
      <c r="E165" s="129"/>
      <c r="F165" s="129"/>
      <c r="G165" s="129"/>
      <c r="H165" s="129"/>
      <c r="I165" s="129"/>
      <c r="J165" s="129"/>
      <c r="K165" s="129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9CAC1-F6B0-4662-9112-F09B563A88FC}">
  <sheetPr codeName="Hoja39"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4"/>
      <c r="L4" s="174"/>
      <c r="M4" s="174"/>
      <c r="P4" s="173" t="s">
        <v>260</v>
      </c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1:27" ht="6" customHeight="1" x14ac:dyDescent="0.25"/>
    <row r="6" spans="1:27" ht="15.75" x14ac:dyDescent="0.25">
      <c r="B6" s="175"/>
      <c r="C6" s="206" t="s">
        <v>43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P6" s="175"/>
      <c r="Q6" s="206" t="s">
        <v>43</v>
      </c>
      <c r="R6" s="207"/>
      <c r="S6" s="207"/>
      <c r="T6" s="207"/>
      <c r="U6" s="207"/>
      <c r="V6" s="207"/>
      <c r="W6" s="207"/>
      <c r="X6" s="207"/>
      <c r="Y6" s="207"/>
      <c r="Z6" s="207"/>
      <c r="AA6" s="207"/>
    </row>
    <row r="7" spans="1:27" s="178" customFormat="1" ht="72" customHeight="1" x14ac:dyDescent="0.25">
      <c r="B7" s="179"/>
      <c r="C7" s="208" t="s">
        <v>261</v>
      </c>
      <c r="D7" s="208" t="s">
        <v>262</v>
      </c>
      <c r="E7" s="208" t="s">
        <v>263</v>
      </c>
      <c r="F7" s="208" t="s">
        <v>264</v>
      </c>
      <c r="G7" s="208" t="s">
        <v>265</v>
      </c>
      <c r="H7" s="208" t="s">
        <v>266</v>
      </c>
      <c r="I7" s="209" t="str">
        <f>CONCATENATE("var. ",RIGHT(H7,2),"/",RIGHT(G7,2))</f>
        <v>var. 24/23</v>
      </c>
      <c r="J7" s="209" t="str">
        <f>CONCATENATE("var. ",RIGHT(H7,2),"/",RIGHT(D7,2))</f>
        <v>var. 24/19</v>
      </c>
      <c r="K7" s="208" t="str">
        <f>CONCATENATE("dif. ",RIGHT(H7,2),"/",RIGHT(G7,2))</f>
        <v>dif. 24/23</v>
      </c>
      <c r="L7" s="208" t="str">
        <f>CONCATENATE("dif. ",RIGHT(H7,2),"/",RIGHT(D7,2))</f>
        <v>dif. 24/19</v>
      </c>
      <c r="M7" s="209" t="str">
        <f>CONCATENATE("Cuota s/ total lugares de residencia ",RIGHT(H7,4))</f>
        <v>Cuota s/ total lugares de residencia 2024</v>
      </c>
      <c r="P7" s="179"/>
      <c r="Q7" s="208" t="s">
        <v>261</v>
      </c>
      <c r="R7" s="208" t="s">
        <v>262</v>
      </c>
      <c r="S7" s="208" t="s">
        <v>263</v>
      </c>
      <c r="T7" s="208" t="s">
        <v>264</v>
      </c>
      <c r="U7" s="208" t="s">
        <v>265</v>
      </c>
      <c r="V7" s="208" t="s">
        <v>266</v>
      </c>
      <c r="W7" s="209" t="str">
        <f>CONCATENATE("var. ",RIGHT(V7,2),"/",RIGHT(U7,2))</f>
        <v>var. 24/23</v>
      </c>
      <c r="X7" s="209" t="str">
        <f>CONCATENATE("var. ",RIGHT(V7,2),"/",RIGHT(R7,2))</f>
        <v>var. 24/19</v>
      </c>
      <c r="Y7" s="208" t="str">
        <f>CONCATENATE("dif. ",RIGHT(V7,2),"/",RIGHT(U7,2))</f>
        <v>dif. 24/23</v>
      </c>
      <c r="Z7" s="208" t="str">
        <f>CONCATENATE("dif. ",RIGHT(V7,2),"/",RIGHT(R7,2))</f>
        <v>dif. 24/19</v>
      </c>
      <c r="AA7" s="209" t="str">
        <f>CONCATENATE("Cuota s/ total lugares de residencia ",RIGHT(V7,4))</f>
        <v>Cuota s/ total lugares de residencia 2024</v>
      </c>
    </row>
    <row r="8" spans="1:27" x14ac:dyDescent="0.25">
      <c r="A8" s="1"/>
      <c r="B8" s="184" t="s">
        <v>43</v>
      </c>
      <c r="C8" s="185"/>
      <c r="D8" s="185"/>
      <c r="E8" s="185"/>
      <c r="F8" s="185"/>
      <c r="G8" s="185"/>
      <c r="H8" s="186"/>
      <c r="I8" s="186"/>
      <c r="J8" s="186"/>
      <c r="K8" s="186"/>
      <c r="L8" s="185"/>
      <c r="M8" s="185"/>
      <c r="P8" s="187" t="s">
        <v>52</v>
      </c>
      <c r="Q8" s="185"/>
      <c r="R8" s="185"/>
      <c r="S8" s="185"/>
      <c r="T8" s="185"/>
      <c r="U8" s="185"/>
      <c r="V8" s="186"/>
      <c r="W8" s="186"/>
      <c r="X8" s="186"/>
      <c r="Y8" s="186"/>
      <c r="Z8" s="185"/>
      <c r="AA8" s="185"/>
    </row>
    <row r="9" spans="1:27" x14ac:dyDescent="0.25">
      <c r="A9" s="1" t="s">
        <v>96</v>
      </c>
      <c r="B9" s="188" t="s">
        <v>68</v>
      </c>
      <c r="C9" s="212">
        <v>2784795</v>
      </c>
      <c r="D9" s="212">
        <v>2791817</v>
      </c>
      <c r="E9" s="212">
        <v>1049130</v>
      </c>
      <c r="F9" s="212">
        <v>2658818</v>
      </c>
      <c r="G9" s="212">
        <v>2977282</v>
      </c>
      <c r="H9" s="212">
        <v>3166417</v>
      </c>
      <c r="I9" s="213">
        <f>IFERROR(H9/G9-1,"-")</f>
        <v>6.3526061689823221E-2</v>
      </c>
      <c r="J9" s="213">
        <f>IFERROR(H9/D9-1,"-")</f>
        <v>0.13417784904956154</v>
      </c>
      <c r="K9" s="212">
        <f>H9-G9</f>
        <v>189135</v>
      </c>
      <c r="L9" s="212">
        <f>H9-D9</f>
        <v>374600</v>
      </c>
      <c r="M9" s="213">
        <f t="shared" ref="M9:M21" si="0">H9/H$9</f>
        <v>1</v>
      </c>
      <c r="P9" s="188" t="s">
        <v>68</v>
      </c>
      <c r="Q9" s="212">
        <v>157573</v>
      </c>
      <c r="R9" s="212">
        <v>140028</v>
      </c>
      <c r="S9" s="212">
        <v>52299</v>
      </c>
      <c r="T9" s="212">
        <v>145637</v>
      </c>
      <c r="U9" s="212">
        <v>157637</v>
      </c>
      <c r="V9" s="212">
        <v>167315</v>
      </c>
      <c r="W9" s="213">
        <f>IFERROR(V9/U9-1,"-")</f>
        <v>6.1394215824964959E-2</v>
      </c>
      <c r="X9" s="213">
        <f>IFERROR(V9/R9-1,"-")</f>
        <v>0.1948681692232983</v>
      </c>
      <c r="Y9" s="212">
        <f>V9-U9</f>
        <v>9678</v>
      </c>
      <c r="Z9" s="212">
        <f>V9-R9</f>
        <v>27287</v>
      </c>
      <c r="AA9" s="213">
        <f t="shared" ref="AA9:AA21" si="1">V9/V$9</f>
        <v>1</v>
      </c>
    </row>
    <row r="10" spans="1:27" x14ac:dyDescent="0.25">
      <c r="A10" s="195" t="s">
        <v>103</v>
      </c>
      <c r="B10" s="191" t="s">
        <v>97</v>
      </c>
      <c r="C10" s="192">
        <v>583375</v>
      </c>
      <c r="D10" s="192">
        <v>588589</v>
      </c>
      <c r="E10" s="192">
        <v>190562</v>
      </c>
      <c r="F10" s="192">
        <v>582661</v>
      </c>
      <c r="G10" s="192">
        <v>610630</v>
      </c>
      <c r="H10" s="192">
        <v>602747</v>
      </c>
      <c r="I10" s="194">
        <f>IFERROR(H10/G10-1,"-")</f>
        <v>-1.2909617935574769E-2</v>
      </c>
      <c r="J10" s="193">
        <f t="shared" ref="J10:J21" si="2">IFERROR(H10/D10-1,"-")</f>
        <v>2.4054136247874114E-2</v>
      </c>
      <c r="K10" s="192">
        <f t="shared" ref="K10:K20" si="3">H10-G10</f>
        <v>-7883</v>
      </c>
      <c r="L10" s="192">
        <f t="shared" ref="L10:L21" si="4">H10-D10</f>
        <v>14158</v>
      </c>
      <c r="M10" s="193">
        <f t="shared" si="0"/>
        <v>0.1903561659756122</v>
      </c>
      <c r="P10" s="191" t="s">
        <v>97</v>
      </c>
      <c r="Q10" s="192">
        <v>30295</v>
      </c>
      <c r="R10" s="192">
        <v>24593</v>
      </c>
      <c r="S10" s="192">
        <v>2629</v>
      </c>
      <c r="T10" s="192">
        <v>15534</v>
      </c>
      <c r="U10" s="192">
        <v>18834</v>
      </c>
      <c r="V10" s="192">
        <v>15150</v>
      </c>
      <c r="W10" s="194">
        <f>IFERROR(V10/U10-1,"-")</f>
        <v>-0.19560369544440903</v>
      </c>
      <c r="X10" s="193">
        <f t="shared" ref="X10:X21" si="5">IFERROR(V10/R10-1,"-")</f>
        <v>-0.38397104867238641</v>
      </c>
      <c r="Y10" s="191">
        <f t="shared" ref="Y10:Y20" si="6">V10-U10</f>
        <v>-3684</v>
      </c>
      <c r="Z10" s="192">
        <f t="shared" ref="Z10:Z21" si="7">V10-R10</f>
        <v>-9443</v>
      </c>
      <c r="AA10" s="193">
        <f t="shared" si="1"/>
        <v>9.0547769177897974E-2</v>
      </c>
    </row>
    <row r="11" spans="1:27" x14ac:dyDescent="0.25">
      <c r="A11" s="195" t="s">
        <v>100</v>
      </c>
      <c r="B11" s="196" t="s">
        <v>103</v>
      </c>
      <c r="C11" s="197">
        <v>237239</v>
      </c>
      <c r="D11" s="197">
        <v>228828</v>
      </c>
      <c r="E11" s="197">
        <v>77391</v>
      </c>
      <c r="F11" s="197">
        <v>253134</v>
      </c>
      <c r="G11" s="197">
        <v>254990</v>
      </c>
      <c r="H11" s="197">
        <v>242917</v>
      </c>
      <c r="I11" s="199">
        <f>IFERROR(H11/G11-1,"-")</f>
        <v>-4.7346954782540474E-2</v>
      </c>
      <c r="J11" s="198">
        <f t="shared" si="2"/>
        <v>6.1570262380477914E-2</v>
      </c>
      <c r="K11" s="197">
        <f t="shared" si="3"/>
        <v>-12073</v>
      </c>
      <c r="L11" s="197">
        <f t="shared" si="4"/>
        <v>14089</v>
      </c>
      <c r="M11" s="198">
        <f t="shared" si="0"/>
        <v>7.6716680083513955E-2</v>
      </c>
      <c r="P11" s="196" t="s">
        <v>103</v>
      </c>
      <c r="Q11" s="197">
        <v>22385</v>
      </c>
      <c r="R11" s="197">
        <v>14852</v>
      </c>
      <c r="S11" s="197">
        <v>1763</v>
      </c>
      <c r="T11" s="197">
        <v>10551</v>
      </c>
      <c r="U11" s="197">
        <v>12385</v>
      </c>
      <c r="V11" s="197">
        <v>10024</v>
      </c>
      <c r="W11" s="199">
        <f>IFERROR(V11/U11-1,"-")</f>
        <v>-0.19063383124747679</v>
      </c>
      <c r="X11" s="198">
        <f t="shared" si="5"/>
        <v>-0.32507406409911122</v>
      </c>
      <c r="Y11" s="196">
        <f t="shared" si="6"/>
        <v>-2361</v>
      </c>
      <c r="Z11" s="197">
        <f t="shared" si="7"/>
        <v>-4828</v>
      </c>
      <c r="AA11" s="198">
        <f>V11/V$9</f>
        <v>5.9910946418432295E-2</v>
      </c>
    </row>
    <row r="12" spans="1:27" x14ac:dyDescent="0.25">
      <c r="A12" s="1"/>
      <c r="B12" s="196" t="s">
        <v>100</v>
      </c>
      <c r="C12" s="197">
        <v>346136</v>
      </c>
      <c r="D12" s="197">
        <v>359761</v>
      </c>
      <c r="E12" s="197">
        <v>113171</v>
      </c>
      <c r="F12" s="197">
        <v>329527</v>
      </c>
      <c r="G12" s="197">
        <v>355640</v>
      </c>
      <c r="H12" s="197">
        <v>359830</v>
      </c>
      <c r="I12" s="199">
        <f>IFERROR(H12/G12-1,"-")</f>
        <v>1.1781576875492084E-2</v>
      </c>
      <c r="J12" s="198">
        <f t="shared" si="2"/>
        <v>1.9179399656987783E-4</v>
      </c>
      <c r="K12" s="197">
        <f t="shared" si="3"/>
        <v>4190</v>
      </c>
      <c r="L12" s="197">
        <f t="shared" si="4"/>
        <v>69</v>
      </c>
      <c r="M12" s="198">
        <f t="shared" si="0"/>
        <v>0.11363948589209823</v>
      </c>
      <c r="P12" s="196" t="s">
        <v>100</v>
      </c>
      <c r="Q12" s="197">
        <v>7910</v>
      </c>
      <c r="R12" s="197">
        <v>9741</v>
      </c>
      <c r="S12" s="197">
        <v>866</v>
      </c>
      <c r="T12" s="197">
        <v>4983</v>
      </c>
      <c r="U12" s="197">
        <v>6449</v>
      </c>
      <c r="V12" s="197">
        <v>5126</v>
      </c>
      <c r="W12" s="199">
        <f>IFERROR(V12/U12-1,"-")</f>
        <v>-0.20514808497441461</v>
      </c>
      <c r="X12" s="198">
        <f t="shared" si="5"/>
        <v>-0.47377066009649937</v>
      </c>
      <c r="Y12" s="196">
        <f t="shared" si="6"/>
        <v>-1323</v>
      </c>
      <c r="Z12" s="197">
        <f t="shared" si="7"/>
        <v>-4615</v>
      </c>
      <c r="AA12" s="198">
        <f t="shared" si="1"/>
        <v>3.0636822759465679E-2</v>
      </c>
    </row>
    <row r="13" spans="1:27" s="74" customFormat="1" x14ac:dyDescent="0.25">
      <c r="B13" s="191" t="s">
        <v>107</v>
      </c>
      <c r="C13" s="192">
        <v>2201420</v>
      </c>
      <c r="D13" s="192">
        <v>2203228</v>
      </c>
      <c r="E13" s="192">
        <v>858568</v>
      </c>
      <c r="F13" s="192">
        <v>2076157</v>
      </c>
      <c r="G13" s="192">
        <v>2366652</v>
      </c>
      <c r="H13" s="192">
        <v>2563670</v>
      </c>
      <c r="I13" s="194">
        <f>IFERROR(H13/G13-1,"-")</f>
        <v>8.3247558153881407E-2</v>
      </c>
      <c r="J13" s="193">
        <f t="shared" si="2"/>
        <v>0.16359723097201018</v>
      </c>
      <c r="K13" s="192">
        <f t="shared" si="3"/>
        <v>197018</v>
      </c>
      <c r="L13" s="192">
        <f t="shared" si="4"/>
        <v>360442</v>
      </c>
      <c r="M13" s="193">
        <f t="shared" si="0"/>
        <v>0.80964383402438778</v>
      </c>
      <c r="P13" s="191" t="s">
        <v>107</v>
      </c>
      <c r="Q13" s="192">
        <v>127278</v>
      </c>
      <c r="R13" s="192">
        <v>115435</v>
      </c>
      <c r="S13" s="192">
        <v>49670</v>
      </c>
      <c r="T13" s="192">
        <v>130103</v>
      </c>
      <c r="U13" s="192">
        <v>138803</v>
      </c>
      <c r="V13" s="192">
        <v>152165</v>
      </c>
      <c r="W13" s="194">
        <f>IFERROR(V13/U13-1,"-")</f>
        <v>9.6265930851638704E-2</v>
      </c>
      <c r="X13" s="193">
        <f t="shared" si="5"/>
        <v>0.3181877246935505</v>
      </c>
      <c r="Y13" s="191">
        <f t="shared" si="6"/>
        <v>13362</v>
      </c>
      <c r="Z13" s="192">
        <f t="shared" si="7"/>
        <v>36730</v>
      </c>
      <c r="AA13" s="193">
        <f t="shared" si="1"/>
        <v>0.90945223082210203</v>
      </c>
    </row>
    <row r="14" spans="1:27" s="74" customFormat="1" x14ac:dyDescent="0.25">
      <c r="B14" s="196" t="s">
        <v>110</v>
      </c>
      <c r="C14" s="197">
        <v>965296</v>
      </c>
      <c r="D14" s="197">
        <v>1013302</v>
      </c>
      <c r="E14" s="197">
        <v>347039</v>
      </c>
      <c r="F14" s="197">
        <v>942987</v>
      </c>
      <c r="G14" s="197">
        <v>1093840</v>
      </c>
      <c r="H14" s="197">
        <v>1197012</v>
      </c>
      <c r="I14" s="199">
        <f t="shared" ref="I14:I21" si="8">IFERROR(H14/G14-1,"-")</f>
        <v>9.4320924449645238E-2</v>
      </c>
      <c r="J14" s="198">
        <f t="shared" si="2"/>
        <v>0.18129836909430752</v>
      </c>
      <c r="K14" s="197">
        <f t="shared" si="3"/>
        <v>103172</v>
      </c>
      <c r="L14" s="197">
        <f t="shared" si="4"/>
        <v>183710</v>
      </c>
      <c r="M14" s="198">
        <f t="shared" si="0"/>
        <v>0.37803359443812989</v>
      </c>
      <c r="P14" s="196" t="s">
        <v>110</v>
      </c>
      <c r="Q14" s="197">
        <v>63542</v>
      </c>
      <c r="R14" s="197">
        <v>54661</v>
      </c>
      <c r="S14" s="197">
        <v>21732</v>
      </c>
      <c r="T14" s="197">
        <v>53836</v>
      </c>
      <c r="U14" s="197">
        <v>57454</v>
      </c>
      <c r="V14" s="197">
        <v>67114</v>
      </c>
      <c r="W14" s="199">
        <f t="shared" ref="W14:W21" si="9">IFERROR(V14/U14-1,"-")</f>
        <v>0.16813450760608495</v>
      </c>
      <c r="X14" s="198">
        <f t="shared" si="5"/>
        <v>0.22782239622399891</v>
      </c>
      <c r="Y14" s="196">
        <f t="shared" si="6"/>
        <v>9660</v>
      </c>
      <c r="Z14" s="197">
        <f t="shared" si="7"/>
        <v>12453</v>
      </c>
      <c r="AA14" s="198">
        <f t="shared" si="1"/>
        <v>0.40112362908286764</v>
      </c>
    </row>
    <row r="15" spans="1:27" x14ac:dyDescent="0.25">
      <c r="A15" s="1"/>
      <c r="B15" s="196" t="s">
        <v>113</v>
      </c>
      <c r="C15" s="197">
        <v>332122</v>
      </c>
      <c r="D15" s="197">
        <v>287147</v>
      </c>
      <c r="E15" s="197">
        <v>109834</v>
      </c>
      <c r="F15" s="197">
        <v>210882</v>
      </c>
      <c r="G15" s="197">
        <v>243579</v>
      </c>
      <c r="H15" s="197">
        <v>256943</v>
      </c>
      <c r="I15" s="199">
        <f t="shared" si="8"/>
        <v>5.4865156684279048E-2</v>
      </c>
      <c r="J15" s="198">
        <f t="shared" si="2"/>
        <v>-0.10518654208471623</v>
      </c>
      <c r="K15" s="197">
        <f t="shared" si="3"/>
        <v>13364</v>
      </c>
      <c r="L15" s="197">
        <f t="shared" si="4"/>
        <v>-30204</v>
      </c>
      <c r="M15" s="198">
        <f t="shared" si="0"/>
        <v>8.1146292481375643E-2</v>
      </c>
      <c r="P15" s="196" t="s">
        <v>113</v>
      </c>
      <c r="Q15" s="197">
        <v>8249</v>
      </c>
      <c r="R15" s="197">
        <v>8240</v>
      </c>
      <c r="S15" s="197">
        <v>3339</v>
      </c>
      <c r="T15" s="197">
        <v>8757</v>
      </c>
      <c r="U15" s="197">
        <v>11684</v>
      </c>
      <c r="V15" s="197">
        <v>12889</v>
      </c>
      <c r="W15" s="199">
        <f t="shared" si="9"/>
        <v>0.10313248887367332</v>
      </c>
      <c r="X15" s="198">
        <f t="shared" si="5"/>
        <v>0.56419902912621356</v>
      </c>
      <c r="Y15" s="196">
        <f t="shared" si="6"/>
        <v>1205</v>
      </c>
      <c r="Z15" s="197">
        <f t="shared" si="7"/>
        <v>4649</v>
      </c>
      <c r="AA15" s="198">
        <f t="shared" si="1"/>
        <v>7.703433643128231E-2</v>
      </c>
    </row>
    <row r="16" spans="1:27" x14ac:dyDescent="0.25">
      <c r="A16" s="1"/>
      <c r="B16" s="196" t="s">
        <v>116</v>
      </c>
      <c r="C16" s="197">
        <v>97743</v>
      </c>
      <c r="D16" s="197">
        <v>98317</v>
      </c>
      <c r="E16" s="197">
        <v>39042</v>
      </c>
      <c r="F16" s="197">
        <v>110427</v>
      </c>
      <c r="G16" s="197">
        <v>126317</v>
      </c>
      <c r="H16" s="197">
        <v>135779</v>
      </c>
      <c r="I16" s="199">
        <f t="shared" si="8"/>
        <v>7.4906782143337791E-2</v>
      </c>
      <c r="J16" s="198">
        <f t="shared" si="2"/>
        <v>0.38103278171628507</v>
      </c>
      <c r="K16" s="197">
        <f t="shared" si="3"/>
        <v>9462</v>
      </c>
      <c r="L16" s="197">
        <f t="shared" si="4"/>
        <v>37462</v>
      </c>
      <c r="M16" s="198">
        <f t="shared" si="0"/>
        <v>4.2880959772512592E-2</v>
      </c>
      <c r="P16" s="196" t="s">
        <v>116</v>
      </c>
      <c r="Q16" s="197">
        <v>15756</v>
      </c>
      <c r="R16" s="197">
        <v>11740</v>
      </c>
      <c r="S16" s="197">
        <v>3563</v>
      </c>
      <c r="T16" s="197">
        <v>16478</v>
      </c>
      <c r="U16" s="197">
        <v>14890</v>
      </c>
      <c r="V16" s="197">
        <v>15236</v>
      </c>
      <c r="W16" s="199">
        <f t="shared" si="9"/>
        <v>2.3237071860308989E-2</v>
      </c>
      <c r="X16" s="198">
        <f t="shared" si="5"/>
        <v>0.29778534923339017</v>
      </c>
      <c r="Y16" s="196">
        <f t="shared" si="6"/>
        <v>346</v>
      </c>
      <c r="Z16" s="197">
        <f t="shared" si="7"/>
        <v>3496</v>
      </c>
      <c r="AA16" s="198">
        <f t="shared" si="1"/>
        <v>9.1061769715805513E-2</v>
      </c>
    </row>
    <row r="17" spans="1:27" x14ac:dyDescent="0.25">
      <c r="A17" s="1"/>
      <c r="B17" s="196" t="s">
        <v>123</v>
      </c>
      <c r="C17" s="197">
        <v>85891</v>
      </c>
      <c r="D17" s="197">
        <v>80032</v>
      </c>
      <c r="E17" s="197">
        <v>30707</v>
      </c>
      <c r="F17" s="197">
        <v>102529</v>
      </c>
      <c r="G17" s="197">
        <v>90860</v>
      </c>
      <c r="H17" s="197">
        <v>100448</v>
      </c>
      <c r="I17" s="199">
        <f t="shared" si="8"/>
        <v>0.10552498349108519</v>
      </c>
      <c r="J17" s="198">
        <f t="shared" si="2"/>
        <v>0.25509796081567382</v>
      </c>
      <c r="K17" s="197">
        <f t="shared" si="3"/>
        <v>9588</v>
      </c>
      <c r="L17" s="197">
        <f t="shared" si="4"/>
        <v>20416</v>
      </c>
      <c r="M17" s="198">
        <f t="shared" si="0"/>
        <v>3.1722922154599348E-2</v>
      </c>
      <c r="P17" s="196" t="s">
        <v>123</v>
      </c>
      <c r="Q17" s="197">
        <v>2649</v>
      </c>
      <c r="R17" s="197">
        <v>2318</v>
      </c>
      <c r="S17" s="197">
        <v>765</v>
      </c>
      <c r="T17" s="197">
        <v>5965</v>
      </c>
      <c r="U17" s="197">
        <v>4950</v>
      </c>
      <c r="V17" s="197">
        <v>3776</v>
      </c>
      <c r="W17" s="199">
        <f t="shared" si="9"/>
        <v>-0.23717171717171714</v>
      </c>
      <c r="X17" s="198">
        <f t="shared" si="5"/>
        <v>0.62899050905953402</v>
      </c>
      <c r="Y17" s="196">
        <f t="shared" si="6"/>
        <v>-1174</v>
      </c>
      <c r="Z17" s="197">
        <f t="shared" si="7"/>
        <v>1458</v>
      </c>
      <c r="AA17" s="198">
        <f t="shared" si="1"/>
        <v>2.2568209664405463E-2</v>
      </c>
    </row>
    <row r="18" spans="1:27" x14ac:dyDescent="0.25">
      <c r="A18" s="1"/>
      <c r="B18" s="196" t="s">
        <v>119</v>
      </c>
      <c r="C18" s="197">
        <v>79641</v>
      </c>
      <c r="D18" s="197">
        <v>78294</v>
      </c>
      <c r="E18" s="197">
        <v>33341</v>
      </c>
      <c r="F18" s="197">
        <v>85314</v>
      </c>
      <c r="G18" s="197">
        <v>85859</v>
      </c>
      <c r="H18" s="197">
        <v>91513</v>
      </c>
      <c r="I18" s="199">
        <f t="shared" si="8"/>
        <v>6.5852152948438825E-2</v>
      </c>
      <c r="J18" s="198">
        <f t="shared" si="2"/>
        <v>0.16883796970393639</v>
      </c>
      <c r="K18" s="197">
        <f t="shared" si="3"/>
        <v>5654</v>
      </c>
      <c r="L18" s="197">
        <f t="shared" si="4"/>
        <v>13219</v>
      </c>
      <c r="M18" s="198">
        <f t="shared" si="0"/>
        <v>2.8901120730466013E-2</v>
      </c>
      <c r="P18" s="196" t="s">
        <v>119</v>
      </c>
      <c r="Q18" s="197">
        <v>2431</v>
      </c>
      <c r="R18" s="197">
        <v>2448</v>
      </c>
      <c r="S18" s="197">
        <v>861</v>
      </c>
      <c r="T18" s="197">
        <v>2707</v>
      </c>
      <c r="U18" s="197">
        <v>3057</v>
      </c>
      <c r="V18" s="197">
        <v>3589</v>
      </c>
      <c r="W18" s="199">
        <f t="shared" si="9"/>
        <v>0.17402682368334976</v>
      </c>
      <c r="X18" s="198">
        <f t="shared" si="5"/>
        <v>0.46609477124182996</v>
      </c>
      <c r="Y18" s="196">
        <f t="shared" si="6"/>
        <v>532</v>
      </c>
      <c r="Z18" s="197">
        <f t="shared" si="7"/>
        <v>1141</v>
      </c>
      <c r="AA18" s="198">
        <f t="shared" si="1"/>
        <v>2.1450557331978603E-2</v>
      </c>
    </row>
    <row r="19" spans="1:27" x14ac:dyDescent="0.25">
      <c r="A19" s="195" t="s">
        <v>144</v>
      </c>
      <c r="B19" s="196" t="s">
        <v>128</v>
      </c>
      <c r="C19" s="197">
        <v>42752</v>
      </c>
      <c r="D19" s="197">
        <v>48283</v>
      </c>
      <c r="E19" s="197">
        <v>28434</v>
      </c>
      <c r="F19" s="197">
        <v>35056</v>
      </c>
      <c r="G19" s="197">
        <v>43836</v>
      </c>
      <c r="H19" s="197">
        <v>39617</v>
      </c>
      <c r="I19" s="199">
        <f t="shared" si="8"/>
        <v>-9.6245095355415589E-2</v>
      </c>
      <c r="J19" s="198">
        <f t="shared" si="2"/>
        <v>-0.17948346208810551</v>
      </c>
      <c r="K19" s="197">
        <f t="shared" si="3"/>
        <v>-4219</v>
      </c>
      <c r="L19" s="197">
        <f t="shared" si="4"/>
        <v>-8666</v>
      </c>
      <c r="M19" s="198">
        <f t="shared" si="0"/>
        <v>1.2511618021252412E-2</v>
      </c>
      <c r="P19" s="196" t="s">
        <v>128</v>
      </c>
      <c r="Q19" s="197">
        <v>1418</v>
      </c>
      <c r="R19" s="197">
        <v>1507</v>
      </c>
      <c r="S19" s="197">
        <v>1961</v>
      </c>
      <c r="T19" s="197">
        <v>1870</v>
      </c>
      <c r="U19" s="197">
        <v>2245</v>
      </c>
      <c r="V19" s="197">
        <v>2001</v>
      </c>
      <c r="W19" s="199">
        <f t="shared" si="9"/>
        <v>-0.10868596881959913</v>
      </c>
      <c r="X19" s="198">
        <f t="shared" si="5"/>
        <v>0.32780358327803594</v>
      </c>
      <c r="Y19" s="196">
        <f t="shared" si="6"/>
        <v>-244</v>
      </c>
      <c r="Z19" s="197">
        <f t="shared" si="7"/>
        <v>494</v>
      </c>
      <c r="AA19" s="198">
        <f t="shared" si="1"/>
        <v>1.1959477632011476E-2</v>
      </c>
    </row>
    <row r="20" spans="1:27" x14ac:dyDescent="0.25">
      <c r="A20" s="201" t="s">
        <v>145</v>
      </c>
      <c r="B20" s="196" t="s">
        <v>131</v>
      </c>
      <c r="C20" s="197">
        <v>71120</v>
      </c>
      <c r="D20" s="197">
        <v>59547</v>
      </c>
      <c r="E20" s="197">
        <v>40183</v>
      </c>
      <c r="F20" s="197">
        <v>26721</v>
      </c>
      <c r="G20" s="197">
        <v>39628</v>
      </c>
      <c r="H20" s="197">
        <v>40951</v>
      </c>
      <c r="I20" s="199">
        <f t="shared" si="8"/>
        <v>3.338548501059857E-2</v>
      </c>
      <c r="J20" s="198">
        <f t="shared" si="2"/>
        <v>-0.31229113137521625</v>
      </c>
      <c r="K20" s="197">
        <f t="shared" si="3"/>
        <v>1323</v>
      </c>
      <c r="L20" s="197">
        <f t="shared" si="4"/>
        <v>-18596</v>
      </c>
      <c r="M20" s="198">
        <f t="shared" si="0"/>
        <v>1.2932914395040199E-2</v>
      </c>
      <c r="P20" s="196" t="s">
        <v>131</v>
      </c>
      <c r="Q20" s="197">
        <v>6888</v>
      </c>
      <c r="R20" s="197">
        <v>4222</v>
      </c>
      <c r="S20" s="197">
        <v>3933</v>
      </c>
      <c r="T20" s="197">
        <v>917</v>
      </c>
      <c r="U20" s="197">
        <v>1598</v>
      </c>
      <c r="V20" s="197">
        <v>1484</v>
      </c>
      <c r="W20" s="199">
        <f t="shared" si="9"/>
        <v>-7.1339173967459368E-2</v>
      </c>
      <c r="X20" s="198">
        <f t="shared" si="5"/>
        <v>-0.64850781620085263</v>
      </c>
      <c r="Y20" s="196">
        <f t="shared" si="6"/>
        <v>-114</v>
      </c>
      <c r="Z20" s="197">
        <f t="shared" si="7"/>
        <v>-2738</v>
      </c>
      <c r="AA20" s="198">
        <f t="shared" si="1"/>
        <v>8.8694976541254522E-3</v>
      </c>
    </row>
    <row r="21" spans="1:27" x14ac:dyDescent="0.25">
      <c r="B21" s="202" t="s">
        <v>145</v>
      </c>
      <c r="C21" s="203">
        <f t="shared" ref="C21:H21" si="10">C13-SUM(C14:C20)</f>
        <v>526855</v>
      </c>
      <c r="D21" s="203">
        <f t="shared" si="10"/>
        <v>538306</v>
      </c>
      <c r="E21" s="203">
        <f t="shared" si="10"/>
        <v>229988</v>
      </c>
      <c r="F21" s="203">
        <f t="shared" si="10"/>
        <v>562241</v>
      </c>
      <c r="G21" s="203">
        <f t="shared" si="10"/>
        <v>642733</v>
      </c>
      <c r="H21" s="203">
        <f t="shared" si="10"/>
        <v>701407</v>
      </c>
      <c r="I21" s="205">
        <f t="shared" si="8"/>
        <v>9.1288295450832724E-2</v>
      </c>
      <c r="J21" s="204">
        <f t="shared" si="2"/>
        <v>0.30298937778884127</v>
      </c>
      <c r="K21" s="203">
        <f>H21-G21</f>
        <v>58674</v>
      </c>
      <c r="L21" s="203">
        <f t="shared" si="4"/>
        <v>163101</v>
      </c>
      <c r="M21" s="204">
        <f t="shared" si="0"/>
        <v>0.22151441203101171</v>
      </c>
      <c r="P21" s="202" t="s">
        <v>145</v>
      </c>
      <c r="Q21" s="203">
        <f t="shared" ref="Q21:V21" si="11">Q13-SUM(Q14:Q20)</f>
        <v>26345</v>
      </c>
      <c r="R21" s="203">
        <f t="shared" si="11"/>
        <v>30299</v>
      </c>
      <c r="S21" s="203">
        <f t="shared" si="11"/>
        <v>13516</v>
      </c>
      <c r="T21" s="203">
        <f t="shared" si="11"/>
        <v>39573</v>
      </c>
      <c r="U21" s="203">
        <f t="shared" si="11"/>
        <v>42925</v>
      </c>
      <c r="V21" s="203">
        <f t="shared" si="11"/>
        <v>46076</v>
      </c>
      <c r="W21" s="205">
        <f t="shared" si="9"/>
        <v>7.3407105416424034E-2</v>
      </c>
      <c r="X21" s="204">
        <f t="shared" si="5"/>
        <v>0.52071025446384378</v>
      </c>
      <c r="Y21" s="202">
        <f>V21-U21</f>
        <v>3151</v>
      </c>
      <c r="Z21" s="203">
        <f t="shared" si="7"/>
        <v>15777</v>
      </c>
      <c r="AA21" s="204">
        <f t="shared" si="1"/>
        <v>0.27538475330962553</v>
      </c>
    </row>
    <row r="22" spans="1:27" x14ac:dyDescent="0.25">
      <c r="B22" s="187" t="s">
        <v>44</v>
      </c>
      <c r="C22" s="185"/>
      <c r="D22" s="185"/>
      <c r="E22" s="185"/>
      <c r="F22" s="185"/>
      <c r="G22" s="185"/>
      <c r="H22" s="186"/>
      <c r="I22" s="186"/>
      <c r="J22" s="186"/>
      <c r="K22" s="186"/>
      <c r="L22" s="185"/>
      <c r="M22" s="185"/>
    </row>
    <row r="23" spans="1:27" x14ac:dyDescent="0.25">
      <c r="B23" s="188" t="s">
        <v>68</v>
      </c>
      <c r="C23" s="212">
        <v>971048</v>
      </c>
      <c r="D23" s="212">
        <v>1025250</v>
      </c>
      <c r="E23" s="212">
        <v>344170</v>
      </c>
      <c r="F23" s="212">
        <v>993053</v>
      </c>
      <c r="G23" s="212">
        <v>1080016</v>
      </c>
      <c r="H23" s="212">
        <v>1125712</v>
      </c>
      <c r="I23" s="213">
        <f>IFERROR(H23/G23-1,"-")</f>
        <v>4.2310484289121542E-2</v>
      </c>
      <c r="J23" s="213">
        <f>IFERROR(H23/D23-1,"-")</f>
        <v>9.7987807851743547E-2</v>
      </c>
      <c r="K23" s="212">
        <f>H23-G23</f>
        <v>45696</v>
      </c>
      <c r="L23" s="212">
        <f>H23-D23</f>
        <v>100462</v>
      </c>
      <c r="M23" s="213">
        <f t="shared" ref="M23:M35" si="12">H23/H$9</f>
        <v>0.355516029632231</v>
      </c>
    </row>
    <row r="24" spans="1:27" x14ac:dyDescent="0.25">
      <c r="B24" s="191" t="s">
        <v>97</v>
      </c>
      <c r="C24" s="192">
        <v>97406</v>
      </c>
      <c r="D24" s="192">
        <v>119106</v>
      </c>
      <c r="E24" s="192">
        <v>20277</v>
      </c>
      <c r="F24" s="192">
        <v>118869</v>
      </c>
      <c r="G24" s="192">
        <v>103873</v>
      </c>
      <c r="H24" s="192">
        <v>88842</v>
      </c>
      <c r="I24" s="194">
        <f>IFERROR(H24/G24-1,"-")</f>
        <v>-0.14470555389754802</v>
      </c>
      <c r="J24" s="193">
        <f t="shared" ref="J24:J35" si="13">IFERROR(H24/D24-1,"-")</f>
        <v>-0.25409299279633268</v>
      </c>
      <c r="K24" s="192">
        <f t="shared" ref="K24:K34" si="14">H24-G24</f>
        <v>-15031</v>
      </c>
      <c r="L24" s="192">
        <f t="shared" ref="L24:L35" si="15">H24-D24</f>
        <v>-30264</v>
      </c>
      <c r="M24" s="193">
        <f t="shared" si="12"/>
        <v>2.8057580539770977E-2</v>
      </c>
    </row>
    <row r="25" spans="1:27" x14ac:dyDescent="0.25">
      <c r="B25" s="196" t="s">
        <v>103</v>
      </c>
      <c r="C25" s="197">
        <v>46588</v>
      </c>
      <c r="D25" s="197">
        <v>59391</v>
      </c>
      <c r="E25" s="197">
        <v>9378</v>
      </c>
      <c r="F25" s="197">
        <v>52433</v>
      </c>
      <c r="G25" s="197">
        <v>44230</v>
      </c>
      <c r="H25" s="197">
        <v>34305</v>
      </c>
      <c r="I25" s="199">
        <f>IFERROR(H25/G25-1,"-")</f>
        <v>-0.22439520687316306</v>
      </c>
      <c r="J25" s="198">
        <f t="shared" si="13"/>
        <v>-0.42238723038844272</v>
      </c>
      <c r="K25" s="197">
        <f t="shared" si="14"/>
        <v>-9925</v>
      </c>
      <c r="L25" s="197">
        <f t="shared" si="15"/>
        <v>-25086</v>
      </c>
      <c r="M25" s="198">
        <f t="shared" si="12"/>
        <v>1.083401207105697E-2</v>
      </c>
    </row>
    <row r="26" spans="1:27" x14ac:dyDescent="0.25">
      <c r="B26" s="196" t="s">
        <v>100</v>
      </c>
      <c r="C26" s="197">
        <v>50818</v>
      </c>
      <c r="D26" s="197">
        <v>59715</v>
      </c>
      <c r="E26" s="197">
        <v>10899</v>
      </c>
      <c r="F26" s="197">
        <v>66436</v>
      </c>
      <c r="G26" s="197">
        <v>59643</v>
      </c>
      <c r="H26" s="197">
        <v>54537</v>
      </c>
      <c r="I26" s="199">
        <f>IFERROR(H26/G26-1,"-")</f>
        <v>-8.5609375785926312E-2</v>
      </c>
      <c r="J26" s="198">
        <f t="shared" si="13"/>
        <v>-8.6711881436824956E-2</v>
      </c>
      <c r="K26" s="197">
        <f t="shared" si="14"/>
        <v>-5106</v>
      </c>
      <c r="L26" s="197">
        <f t="shared" si="15"/>
        <v>-5178</v>
      </c>
      <c r="M26" s="198">
        <f t="shared" si="12"/>
        <v>1.7223568468714007E-2</v>
      </c>
    </row>
    <row r="27" spans="1:27" x14ac:dyDescent="0.25">
      <c r="B27" s="191" t="s">
        <v>107</v>
      </c>
      <c r="C27" s="192">
        <v>873642</v>
      </c>
      <c r="D27" s="192">
        <v>906144</v>
      </c>
      <c r="E27" s="192">
        <v>323893</v>
      </c>
      <c r="F27" s="192">
        <v>874184</v>
      </c>
      <c r="G27" s="192">
        <v>976143</v>
      </c>
      <c r="H27" s="192">
        <v>1036870</v>
      </c>
      <c r="I27" s="194">
        <f>IFERROR(H27/G27-1,"-")</f>
        <v>6.2211171928703068E-2</v>
      </c>
      <c r="J27" s="193">
        <f t="shared" si="13"/>
        <v>0.14426625348730449</v>
      </c>
      <c r="K27" s="192">
        <f t="shared" si="14"/>
        <v>60727</v>
      </c>
      <c r="L27" s="192">
        <f t="shared" si="15"/>
        <v>130726</v>
      </c>
      <c r="M27" s="193">
        <f t="shared" si="12"/>
        <v>0.32745844909246002</v>
      </c>
    </row>
    <row r="28" spans="1:27" x14ac:dyDescent="0.25">
      <c r="B28" s="196" t="s">
        <v>110</v>
      </c>
      <c r="C28" s="197">
        <v>420416</v>
      </c>
      <c r="D28" s="197">
        <v>454107</v>
      </c>
      <c r="E28" s="197">
        <v>148381</v>
      </c>
      <c r="F28" s="197">
        <v>434524</v>
      </c>
      <c r="G28" s="197">
        <v>498335</v>
      </c>
      <c r="H28" s="197">
        <v>537673</v>
      </c>
      <c r="I28" s="199">
        <f t="shared" ref="I28:I35" si="16">IFERROR(H28/G28-1,"-")</f>
        <v>7.8938866425195986E-2</v>
      </c>
      <c r="J28" s="198">
        <f t="shared" si="13"/>
        <v>0.18402270830443035</v>
      </c>
      <c r="K28" s="197">
        <f t="shared" si="14"/>
        <v>39338</v>
      </c>
      <c r="L28" s="197">
        <f t="shared" si="15"/>
        <v>83566</v>
      </c>
      <c r="M28" s="198">
        <f t="shared" si="12"/>
        <v>0.16980486145697171</v>
      </c>
    </row>
    <row r="29" spans="1:27" x14ac:dyDescent="0.25">
      <c r="B29" s="196" t="s">
        <v>113</v>
      </c>
      <c r="C29" s="197">
        <v>124453</v>
      </c>
      <c r="D29" s="197">
        <v>117022</v>
      </c>
      <c r="E29" s="197">
        <v>39437</v>
      </c>
      <c r="F29" s="197">
        <v>93699</v>
      </c>
      <c r="G29" s="197">
        <v>103763</v>
      </c>
      <c r="H29" s="197">
        <v>105308</v>
      </c>
      <c r="I29" s="199">
        <f t="shared" si="16"/>
        <v>1.4889700567639608E-2</v>
      </c>
      <c r="J29" s="198">
        <f t="shared" si="13"/>
        <v>-0.10010083574028816</v>
      </c>
      <c r="K29" s="197">
        <f t="shared" si="14"/>
        <v>1545</v>
      </c>
      <c r="L29" s="197">
        <f t="shared" si="15"/>
        <v>-11714</v>
      </c>
      <c r="M29" s="198">
        <f t="shared" si="12"/>
        <v>3.3257780008129061E-2</v>
      </c>
    </row>
    <row r="30" spans="1:27" x14ac:dyDescent="0.25">
      <c r="B30" s="196" t="s">
        <v>116</v>
      </c>
      <c r="C30" s="197">
        <v>28432</v>
      </c>
      <c r="D30" s="197">
        <v>31243</v>
      </c>
      <c r="E30" s="197">
        <v>12858</v>
      </c>
      <c r="F30" s="197">
        <v>36623</v>
      </c>
      <c r="G30" s="197">
        <v>37954</v>
      </c>
      <c r="H30" s="197">
        <v>36137</v>
      </c>
      <c r="I30" s="199">
        <f t="shared" si="16"/>
        <v>-4.787374189808713E-2</v>
      </c>
      <c r="J30" s="198">
        <f t="shared" si="13"/>
        <v>0.15664308805172356</v>
      </c>
      <c r="K30" s="197">
        <f t="shared" si="14"/>
        <v>-1817</v>
      </c>
      <c r="L30" s="197">
        <f t="shared" si="15"/>
        <v>4894</v>
      </c>
      <c r="M30" s="198">
        <f t="shared" si="12"/>
        <v>1.141258400267558E-2</v>
      </c>
    </row>
    <row r="31" spans="1:27" x14ac:dyDescent="0.25">
      <c r="B31" s="196" t="s">
        <v>123</v>
      </c>
      <c r="C31" s="197">
        <v>38732</v>
      </c>
      <c r="D31" s="197">
        <v>35562</v>
      </c>
      <c r="E31" s="197">
        <v>12503</v>
      </c>
      <c r="F31" s="197">
        <v>47052</v>
      </c>
      <c r="G31" s="197">
        <v>40641</v>
      </c>
      <c r="H31" s="197">
        <v>42101</v>
      </c>
      <c r="I31" s="199">
        <f t="shared" si="16"/>
        <v>3.5924312886001841E-2</v>
      </c>
      <c r="J31" s="198">
        <f t="shared" si="13"/>
        <v>0.18387604746639674</v>
      </c>
      <c r="K31" s="197">
        <f t="shared" si="14"/>
        <v>1460</v>
      </c>
      <c r="L31" s="197">
        <f t="shared" si="15"/>
        <v>6539</v>
      </c>
      <c r="M31" s="198">
        <f t="shared" si="12"/>
        <v>1.32961009241676E-2</v>
      </c>
    </row>
    <row r="32" spans="1:27" x14ac:dyDescent="0.25">
      <c r="B32" s="196" t="s">
        <v>119</v>
      </c>
      <c r="C32" s="197">
        <v>42187</v>
      </c>
      <c r="D32" s="197">
        <v>42121</v>
      </c>
      <c r="E32" s="197">
        <v>15876</v>
      </c>
      <c r="F32" s="197">
        <v>49550</v>
      </c>
      <c r="G32" s="197">
        <v>46002</v>
      </c>
      <c r="H32" s="197">
        <v>47428</v>
      </c>
      <c r="I32" s="199">
        <f t="shared" si="16"/>
        <v>3.0998652232511636E-2</v>
      </c>
      <c r="J32" s="198">
        <f t="shared" si="13"/>
        <v>0.12599415968281846</v>
      </c>
      <c r="K32" s="197">
        <f t="shared" si="14"/>
        <v>1426</v>
      </c>
      <c r="L32" s="197">
        <f t="shared" si="15"/>
        <v>5307</v>
      </c>
      <c r="M32" s="198">
        <f t="shared" si="12"/>
        <v>1.4978444089960356E-2</v>
      </c>
    </row>
    <row r="33" spans="2:13" x14ac:dyDescent="0.25">
      <c r="B33" s="196" t="s">
        <v>128</v>
      </c>
      <c r="C33" s="197">
        <v>17697</v>
      </c>
      <c r="D33" s="197">
        <v>21012</v>
      </c>
      <c r="E33" s="197">
        <v>11519</v>
      </c>
      <c r="F33" s="197">
        <v>13621</v>
      </c>
      <c r="G33" s="197">
        <v>15749</v>
      </c>
      <c r="H33" s="197">
        <v>14924</v>
      </c>
      <c r="I33" s="199">
        <f t="shared" si="16"/>
        <v>-5.2384278366880421E-2</v>
      </c>
      <c r="J33" s="198">
        <f t="shared" si="13"/>
        <v>-0.28973919664953363</v>
      </c>
      <c r="K33" s="197">
        <f t="shared" si="14"/>
        <v>-825</v>
      </c>
      <c r="L33" s="197">
        <f t="shared" si="15"/>
        <v>-6088</v>
      </c>
      <c r="M33" s="198">
        <f t="shared" si="12"/>
        <v>4.7132137049542113E-3</v>
      </c>
    </row>
    <row r="34" spans="2:13" x14ac:dyDescent="0.25">
      <c r="B34" s="196" t="s">
        <v>131</v>
      </c>
      <c r="C34" s="197">
        <v>21735</v>
      </c>
      <c r="D34" s="197">
        <v>19090</v>
      </c>
      <c r="E34" s="197">
        <v>12800</v>
      </c>
      <c r="F34" s="197">
        <v>8187</v>
      </c>
      <c r="G34" s="197">
        <v>14053</v>
      </c>
      <c r="H34" s="197">
        <v>13597</v>
      </c>
      <c r="I34" s="199">
        <f t="shared" si="16"/>
        <v>-3.2448587490215619E-2</v>
      </c>
      <c r="J34" s="198">
        <f t="shared" si="13"/>
        <v>-0.28774227344159242</v>
      </c>
      <c r="K34" s="197">
        <f t="shared" si="14"/>
        <v>-456</v>
      </c>
      <c r="L34" s="197">
        <f t="shared" si="15"/>
        <v>-5493</v>
      </c>
      <c r="M34" s="198">
        <f t="shared" si="12"/>
        <v>4.2941280317785055E-3</v>
      </c>
    </row>
    <row r="35" spans="2:13" x14ac:dyDescent="0.25">
      <c r="B35" s="202" t="s">
        <v>145</v>
      </c>
      <c r="C35" s="203">
        <f t="shared" ref="C35:H35" si="17">C27-SUM(C28:C34)</f>
        <v>179990</v>
      </c>
      <c r="D35" s="203">
        <f t="shared" si="17"/>
        <v>185987</v>
      </c>
      <c r="E35" s="203">
        <f t="shared" si="17"/>
        <v>70519</v>
      </c>
      <c r="F35" s="203">
        <f t="shared" si="17"/>
        <v>190928</v>
      </c>
      <c r="G35" s="203">
        <f t="shared" si="17"/>
        <v>219646</v>
      </c>
      <c r="H35" s="203">
        <f t="shared" si="17"/>
        <v>239702</v>
      </c>
      <c r="I35" s="205">
        <f t="shared" si="16"/>
        <v>9.1310563361044483E-2</v>
      </c>
      <c r="J35" s="204">
        <f t="shared" si="13"/>
        <v>0.28881050826133015</v>
      </c>
      <c r="K35" s="203">
        <f>H35-G35</f>
        <v>20056</v>
      </c>
      <c r="L35" s="203">
        <f t="shared" si="15"/>
        <v>53715</v>
      </c>
      <c r="M35" s="204">
        <f t="shared" si="12"/>
        <v>7.5701336873822994E-2</v>
      </c>
    </row>
    <row r="36" spans="2:13" x14ac:dyDescent="0.25">
      <c r="B36" s="187" t="s">
        <v>45</v>
      </c>
      <c r="C36" s="185"/>
      <c r="D36" s="185"/>
      <c r="E36" s="185"/>
      <c r="F36" s="185"/>
      <c r="G36" s="185"/>
      <c r="H36" s="186"/>
      <c r="I36" s="186"/>
      <c r="J36" s="186"/>
      <c r="K36" s="186"/>
      <c r="L36" s="185"/>
      <c r="M36" s="185"/>
    </row>
    <row r="37" spans="2:13" x14ac:dyDescent="0.25">
      <c r="B37" s="188" t="s">
        <v>68</v>
      </c>
      <c r="C37" s="212">
        <v>752837</v>
      </c>
      <c r="D37" s="212">
        <v>753991</v>
      </c>
      <c r="E37" s="212">
        <v>249277</v>
      </c>
      <c r="F37" s="212">
        <v>692851</v>
      </c>
      <c r="G37" s="212">
        <v>750730</v>
      </c>
      <c r="H37" s="212">
        <v>796046</v>
      </c>
      <c r="I37" s="213">
        <f>IFERROR(H37/G37-1,"-")</f>
        <v>6.0362580421722933E-2</v>
      </c>
      <c r="J37" s="213">
        <f>IFERROR(H37/D37-1,"-")</f>
        <v>5.5776527836539191E-2</v>
      </c>
      <c r="K37" s="212">
        <f>H37-G37</f>
        <v>45316</v>
      </c>
      <c r="L37" s="212">
        <f>H37-D37</f>
        <v>42055</v>
      </c>
      <c r="M37" s="213">
        <f t="shared" ref="M37:M49" si="18">H37/H$9</f>
        <v>0.25140276849195792</v>
      </c>
    </row>
    <row r="38" spans="2:13" x14ac:dyDescent="0.25">
      <c r="B38" s="191" t="s">
        <v>97</v>
      </c>
      <c r="C38" s="192">
        <v>71824</v>
      </c>
      <c r="D38" s="192">
        <v>70515</v>
      </c>
      <c r="E38" s="192">
        <v>13953</v>
      </c>
      <c r="F38" s="192">
        <v>69906</v>
      </c>
      <c r="G38" s="192">
        <v>63702</v>
      </c>
      <c r="H38" s="192">
        <v>61151</v>
      </c>
      <c r="I38" s="194">
        <f>IFERROR(H38/G38-1,"-")</f>
        <v>-4.0045838435213921E-2</v>
      </c>
      <c r="J38" s="193">
        <f t="shared" ref="J38:J49" si="19">IFERROR(H38/D38-1,"-")</f>
        <v>-0.13279444089909953</v>
      </c>
      <c r="K38" s="192">
        <f t="shared" ref="K38:K48" si="20">H38-G38</f>
        <v>-2551</v>
      </c>
      <c r="L38" s="192">
        <f t="shared" ref="L38:L49" si="21">H38-D38</f>
        <v>-9364</v>
      </c>
      <c r="M38" s="193">
        <f t="shared" si="18"/>
        <v>1.9312364732756299E-2</v>
      </c>
    </row>
    <row r="39" spans="2:13" x14ac:dyDescent="0.25">
      <c r="B39" s="196" t="s">
        <v>103</v>
      </c>
      <c r="C39" s="197">
        <v>22763</v>
      </c>
      <c r="D39" s="197">
        <v>28236</v>
      </c>
      <c r="E39" s="197">
        <v>5079</v>
      </c>
      <c r="F39" s="197">
        <v>29124</v>
      </c>
      <c r="G39" s="197">
        <v>26923</v>
      </c>
      <c r="H39" s="197">
        <v>27022</v>
      </c>
      <c r="I39" s="199">
        <f>IFERROR(H39/G39-1,"-")</f>
        <v>3.6771533632953268E-3</v>
      </c>
      <c r="J39" s="198">
        <f t="shared" si="19"/>
        <v>-4.299475846437173E-2</v>
      </c>
      <c r="K39" s="197">
        <f t="shared" si="20"/>
        <v>99</v>
      </c>
      <c r="L39" s="197">
        <f t="shared" si="21"/>
        <v>-1214</v>
      </c>
      <c r="M39" s="198">
        <f t="shared" si="18"/>
        <v>8.5339359913744785E-3</v>
      </c>
    </row>
    <row r="40" spans="2:13" x14ac:dyDescent="0.25">
      <c r="B40" s="196" t="s">
        <v>100</v>
      </c>
      <c r="C40" s="197">
        <v>49061</v>
      </c>
      <c r="D40" s="197">
        <v>42279</v>
      </c>
      <c r="E40" s="197">
        <v>8874</v>
      </c>
      <c r="F40" s="197">
        <v>40782</v>
      </c>
      <c r="G40" s="197">
        <v>36779</v>
      </c>
      <c r="H40" s="197">
        <v>34129</v>
      </c>
      <c r="I40" s="199">
        <f>IFERROR(H40/G40-1,"-")</f>
        <v>-7.2051986187770201E-2</v>
      </c>
      <c r="J40" s="198">
        <f t="shared" si="19"/>
        <v>-0.19276709477518394</v>
      </c>
      <c r="K40" s="197">
        <f t="shared" si="20"/>
        <v>-2650</v>
      </c>
      <c r="L40" s="197">
        <f t="shared" si="21"/>
        <v>-8150</v>
      </c>
      <c r="M40" s="198">
        <f t="shared" si="18"/>
        <v>1.077842874138182E-2</v>
      </c>
    </row>
    <row r="41" spans="2:13" x14ac:dyDescent="0.25">
      <c r="B41" s="191" t="s">
        <v>107</v>
      </c>
      <c r="C41" s="192">
        <v>681013</v>
      </c>
      <c r="D41" s="192">
        <v>683476</v>
      </c>
      <c r="E41" s="192">
        <v>235324</v>
      </c>
      <c r="F41" s="192">
        <v>622945</v>
      </c>
      <c r="G41" s="192">
        <v>687028</v>
      </c>
      <c r="H41" s="192">
        <v>734895</v>
      </c>
      <c r="I41" s="194">
        <f>IFERROR(H41/G41-1,"-")</f>
        <v>6.9672560652549897E-2</v>
      </c>
      <c r="J41" s="193">
        <f t="shared" si="19"/>
        <v>7.5231610180898745E-2</v>
      </c>
      <c r="K41" s="192">
        <f t="shared" si="20"/>
        <v>47867</v>
      </c>
      <c r="L41" s="192">
        <f t="shared" si="21"/>
        <v>51419</v>
      </c>
      <c r="M41" s="193">
        <f t="shared" si="18"/>
        <v>0.23209040375920165</v>
      </c>
    </row>
    <row r="42" spans="2:13" x14ac:dyDescent="0.25">
      <c r="B42" s="196" t="s">
        <v>110</v>
      </c>
      <c r="C42" s="197">
        <v>350668</v>
      </c>
      <c r="D42" s="197">
        <v>375319</v>
      </c>
      <c r="E42" s="197">
        <v>106790</v>
      </c>
      <c r="F42" s="197">
        <v>317230</v>
      </c>
      <c r="G42" s="197">
        <v>359100</v>
      </c>
      <c r="H42" s="197">
        <v>393325</v>
      </c>
      <c r="I42" s="199">
        <f t="shared" ref="I42:I49" si="22">IFERROR(H42/G42-1,"-")</f>
        <v>9.5307713728766341E-2</v>
      </c>
      <c r="J42" s="198">
        <f t="shared" si="19"/>
        <v>4.7975189105800675E-2</v>
      </c>
      <c r="K42" s="197">
        <f t="shared" si="20"/>
        <v>34225</v>
      </c>
      <c r="L42" s="197">
        <f t="shared" si="21"/>
        <v>18006</v>
      </c>
      <c r="M42" s="198">
        <f t="shared" si="18"/>
        <v>0.12421768832090024</v>
      </c>
    </row>
    <row r="43" spans="2:13" x14ac:dyDescent="0.25">
      <c r="B43" s="196" t="s">
        <v>113</v>
      </c>
      <c r="C43" s="197">
        <v>43189</v>
      </c>
      <c r="D43" s="197">
        <v>31821</v>
      </c>
      <c r="E43" s="197">
        <v>11703</v>
      </c>
      <c r="F43" s="197">
        <v>21160</v>
      </c>
      <c r="G43" s="197">
        <v>25321</v>
      </c>
      <c r="H43" s="197">
        <v>24837</v>
      </c>
      <c r="I43" s="199">
        <f t="shared" si="22"/>
        <v>-1.9114568934876175E-2</v>
      </c>
      <c r="J43" s="198">
        <f t="shared" si="19"/>
        <v>-0.21947770340341288</v>
      </c>
      <c r="K43" s="197">
        <f t="shared" si="20"/>
        <v>-484</v>
      </c>
      <c r="L43" s="197">
        <f t="shared" si="21"/>
        <v>-6984</v>
      </c>
      <c r="M43" s="198">
        <f t="shared" si="18"/>
        <v>7.843881586032414E-3</v>
      </c>
    </row>
    <row r="44" spans="2:13" x14ac:dyDescent="0.25">
      <c r="B44" s="196" t="s">
        <v>116</v>
      </c>
      <c r="C44" s="197">
        <v>14665</v>
      </c>
      <c r="D44" s="197">
        <v>14608</v>
      </c>
      <c r="E44" s="197">
        <v>5799</v>
      </c>
      <c r="F44" s="197">
        <v>15136</v>
      </c>
      <c r="G44" s="197">
        <v>16940</v>
      </c>
      <c r="H44" s="197">
        <v>16916</v>
      </c>
      <c r="I44" s="199">
        <f t="shared" si="22"/>
        <v>-1.4167650531287102E-3</v>
      </c>
      <c r="J44" s="198">
        <f t="shared" si="19"/>
        <v>0.15799561883899238</v>
      </c>
      <c r="K44" s="197">
        <f t="shared" si="20"/>
        <v>-24</v>
      </c>
      <c r="L44" s="197">
        <f t="shared" si="21"/>
        <v>2308</v>
      </c>
      <c r="M44" s="198">
        <f t="shared" si="18"/>
        <v>5.342315936277502E-3</v>
      </c>
    </row>
    <row r="45" spans="2:13" x14ac:dyDescent="0.25">
      <c r="B45" s="196" t="s">
        <v>123</v>
      </c>
      <c r="C45" s="197">
        <v>32390</v>
      </c>
      <c r="D45" s="197">
        <v>31580</v>
      </c>
      <c r="E45" s="197">
        <v>10447</v>
      </c>
      <c r="F45" s="197">
        <v>34591</v>
      </c>
      <c r="G45" s="197">
        <v>30080</v>
      </c>
      <c r="H45" s="197">
        <v>33155</v>
      </c>
      <c r="I45" s="199">
        <f t="shared" si="22"/>
        <v>0.10222739361702127</v>
      </c>
      <c r="J45" s="198">
        <f t="shared" si="19"/>
        <v>4.9873337555414787E-2</v>
      </c>
      <c r="K45" s="197">
        <f t="shared" si="20"/>
        <v>3075</v>
      </c>
      <c r="L45" s="197">
        <f t="shared" si="21"/>
        <v>1575</v>
      </c>
      <c r="M45" s="198">
        <f t="shared" si="18"/>
        <v>1.0470825541929569E-2</v>
      </c>
    </row>
    <row r="46" spans="2:13" x14ac:dyDescent="0.25">
      <c r="B46" s="196" t="s">
        <v>119</v>
      </c>
      <c r="C46" s="197">
        <v>24687</v>
      </c>
      <c r="D46" s="197">
        <v>23114</v>
      </c>
      <c r="E46" s="197">
        <v>9027</v>
      </c>
      <c r="F46" s="197">
        <v>21351</v>
      </c>
      <c r="G46" s="197">
        <v>24315</v>
      </c>
      <c r="H46" s="197">
        <v>26281</v>
      </c>
      <c r="I46" s="199">
        <f t="shared" si="22"/>
        <v>8.0855439029405618E-2</v>
      </c>
      <c r="J46" s="198">
        <f t="shared" si="19"/>
        <v>0.13701652678030629</v>
      </c>
      <c r="K46" s="197">
        <f t="shared" si="20"/>
        <v>1966</v>
      </c>
      <c r="L46" s="197">
        <f t="shared" si="21"/>
        <v>3167</v>
      </c>
      <c r="M46" s="198">
        <f t="shared" si="18"/>
        <v>8.2999175408671692E-3</v>
      </c>
    </row>
    <row r="47" spans="2:13" x14ac:dyDescent="0.25">
      <c r="B47" s="196" t="s">
        <v>128</v>
      </c>
      <c r="C47" s="197">
        <v>16661</v>
      </c>
      <c r="D47" s="197">
        <v>17397</v>
      </c>
      <c r="E47" s="197">
        <v>9587</v>
      </c>
      <c r="F47" s="197">
        <v>13129</v>
      </c>
      <c r="G47" s="197">
        <v>14938</v>
      </c>
      <c r="H47" s="197">
        <v>13612</v>
      </c>
      <c r="I47" s="199">
        <f t="shared" si="22"/>
        <v>-8.8766903199892888E-2</v>
      </c>
      <c r="J47" s="198">
        <f t="shared" si="19"/>
        <v>-0.21756624705408978</v>
      </c>
      <c r="K47" s="197">
        <f t="shared" si="20"/>
        <v>-1326</v>
      </c>
      <c r="L47" s="197">
        <f t="shared" si="21"/>
        <v>-3785</v>
      </c>
      <c r="M47" s="198">
        <f t="shared" si="18"/>
        <v>4.2988652473758193E-3</v>
      </c>
    </row>
    <row r="48" spans="2:13" x14ac:dyDescent="0.25">
      <c r="B48" s="196" t="s">
        <v>131</v>
      </c>
      <c r="C48" s="197">
        <v>28332</v>
      </c>
      <c r="D48" s="197">
        <v>24395</v>
      </c>
      <c r="E48" s="197">
        <v>15367</v>
      </c>
      <c r="F48" s="197">
        <v>11528</v>
      </c>
      <c r="G48" s="197">
        <v>14453</v>
      </c>
      <c r="H48" s="197">
        <v>14891</v>
      </c>
      <c r="I48" s="199">
        <f t="shared" si="22"/>
        <v>3.0305126963260154E-2</v>
      </c>
      <c r="J48" s="198">
        <f t="shared" si="19"/>
        <v>-0.38958803033408484</v>
      </c>
      <c r="K48" s="197">
        <f t="shared" si="20"/>
        <v>438</v>
      </c>
      <c r="L48" s="197">
        <f t="shared" si="21"/>
        <v>-9504</v>
      </c>
      <c r="M48" s="198">
        <f t="shared" si="18"/>
        <v>4.7027918306401214E-3</v>
      </c>
    </row>
    <row r="49" spans="2:13" x14ac:dyDescent="0.25">
      <c r="B49" s="202" t="s">
        <v>145</v>
      </c>
      <c r="C49" s="203">
        <f t="shared" ref="C49:H49" si="23">C41-SUM(C42:C48)</f>
        <v>170421</v>
      </c>
      <c r="D49" s="203">
        <f t="shared" si="23"/>
        <v>165242</v>
      </c>
      <c r="E49" s="203">
        <f t="shared" si="23"/>
        <v>66604</v>
      </c>
      <c r="F49" s="203">
        <f t="shared" si="23"/>
        <v>188820</v>
      </c>
      <c r="G49" s="203">
        <f t="shared" si="23"/>
        <v>201881</v>
      </c>
      <c r="H49" s="203">
        <f t="shared" si="23"/>
        <v>211878</v>
      </c>
      <c r="I49" s="205">
        <f t="shared" si="22"/>
        <v>4.9519271253857466E-2</v>
      </c>
      <c r="J49" s="204">
        <f t="shared" si="19"/>
        <v>0.28222848912504084</v>
      </c>
      <c r="K49" s="203">
        <f>H49-G49</f>
        <v>9997</v>
      </c>
      <c r="L49" s="203">
        <f t="shared" si="21"/>
        <v>46636</v>
      </c>
      <c r="M49" s="204">
        <f t="shared" si="18"/>
        <v>6.6914117755178804E-2</v>
      </c>
    </row>
    <row r="50" spans="2:13" x14ac:dyDescent="0.25">
      <c r="B50" s="187" t="s">
        <v>46</v>
      </c>
      <c r="C50" s="185"/>
      <c r="D50" s="185"/>
      <c r="E50" s="185"/>
      <c r="F50" s="185"/>
      <c r="G50" s="185"/>
      <c r="H50" s="186"/>
      <c r="I50" s="186"/>
      <c r="J50" s="186"/>
      <c r="K50" s="186"/>
      <c r="L50" s="185"/>
      <c r="M50" s="185"/>
    </row>
    <row r="51" spans="2:13" x14ac:dyDescent="0.25">
      <c r="B51" s="188" t="s">
        <v>68</v>
      </c>
      <c r="C51" s="212">
        <v>26400</v>
      </c>
      <c r="D51" s="212">
        <v>26378</v>
      </c>
      <c r="E51" s="212">
        <v>10070</v>
      </c>
      <c r="F51" s="212">
        <v>19165</v>
      </c>
      <c r="G51" s="212">
        <v>30246</v>
      </c>
      <c r="H51" s="212">
        <v>25739</v>
      </c>
      <c r="I51" s="213">
        <f>IFERROR(H51/G51-1,"-")</f>
        <v>-0.14901143952919393</v>
      </c>
      <c r="J51" s="213">
        <f>IFERROR(H51/D51-1,"-")</f>
        <v>-2.4224732731822018E-2</v>
      </c>
      <c r="K51" s="212">
        <f>H51-G51</f>
        <v>-4507</v>
      </c>
      <c r="L51" s="212">
        <f>H51-D51</f>
        <v>-639</v>
      </c>
      <c r="M51" s="213">
        <f t="shared" ref="M51:M63" si="24">H51/H$9</f>
        <v>8.1287461506175593E-3</v>
      </c>
    </row>
    <row r="52" spans="2:13" x14ac:dyDescent="0.25">
      <c r="B52" s="191" t="s">
        <v>97</v>
      </c>
      <c r="C52" s="192">
        <v>6299</v>
      </c>
      <c r="D52" s="192">
        <v>6084</v>
      </c>
      <c r="E52" s="192">
        <v>1123</v>
      </c>
      <c r="F52" s="192">
        <v>2543</v>
      </c>
      <c r="G52" s="192">
        <v>13397</v>
      </c>
      <c r="H52" s="192">
        <v>7210</v>
      </c>
      <c r="I52" s="194">
        <f>IFERROR(H52/G52-1,"-")</f>
        <v>-0.46181981040531461</v>
      </c>
      <c r="J52" s="193">
        <f t="shared" ref="J52:J63" si="25">IFERROR(H52/D52-1,"-")</f>
        <v>0.18507560815253132</v>
      </c>
      <c r="K52" s="192">
        <f t="shared" ref="K52:K62" si="26">H52-G52</f>
        <v>-6187</v>
      </c>
      <c r="L52" s="192">
        <f t="shared" ref="L52:L63" si="27">H52-D52</f>
        <v>1126</v>
      </c>
      <c r="M52" s="193">
        <f t="shared" si="24"/>
        <v>2.2770216304422316E-3</v>
      </c>
    </row>
    <row r="53" spans="2:13" x14ac:dyDescent="0.25">
      <c r="B53" s="196" t="s">
        <v>103</v>
      </c>
      <c r="C53" s="197">
        <v>3871</v>
      </c>
      <c r="D53" s="197">
        <v>3309</v>
      </c>
      <c r="E53" s="197">
        <v>538</v>
      </c>
      <c r="F53" s="197">
        <v>1046</v>
      </c>
      <c r="G53" s="197">
        <v>10008</v>
      </c>
      <c r="H53" s="197">
        <v>4880</v>
      </c>
      <c r="I53" s="199">
        <f>IFERROR(H53/G53-1,"-")</f>
        <v>-0.51239008792965635</v>
      </c>
      <c r="J53" s="198">
        <f t="shared" si="25"/>
        <v>0.47476579026896348</v>
      </c>
      <c r="K53" s="197">
        <f t="shared" si="26"/>
        <v>-5128</v>
      </c>
      <c r="L53" s="197">
        <f t="shared" si="27"/>
        <v>1571</v>
      </c>
      <c r="M53" s="198">
        <f t="shared" si="24"/>
        <v>1.5411741409928003E-3</v>
      </c>
    </row>
    <row r="54" spans="2:13" x14ac:dyDescent="0.25">
      <c r="B54" s="196" t="s">
        <v>100</v>
      </c>
      <c r="C54" s="197">
        <v>2428</v>
      </c>
      <c r="D54" s="197">
        <v>2775</v>
      </c>
      <c r="E54" s="197">
        <v>585</v>
      </c>
      <c r="F54" s="197">
        <v>1497</v>
      </c>
      <c r="G54" s="197">
        <v>3389</v>
      </c>
      <c r="H54" s="197">
        <v>2330</v>
      </c>
      <c r="I54" s="199">
        <f>IFERROR(H54/G54-1,"-")</f>
        <v>-0.31248155798170552</v>
      </c>
      <c r="J54" s="198">
        <f t="shared" si="25"/>
        <v>-0.16036036036036039</v>
      </c>
      <c r="K54" s="197">
        <f t="shared" si="26"/>
        <v>-1059</v>
      </c>
      <c r="L54" s="197">
        <f t="shared" si="27"/>
        <v>-445</v>
      </c>
      <c r="M54" s="198">
        <f t="shared" si="24"/>
        <v>7.3584748944943137E-4</v>
      </c>
    </row>
    <row r="55" spans="2:13" x14ac:dyDescent="0.25">
      <c r="B55" s="191" t="s">
        <v>107</v>
      </c>
      <c r="C55" s="192">
        <v>20101</v>
      </c>
      <c r="D55" s="192">
        <v>20294</v>
      </c>
      <c r="E55" s="192">
        <v>8947</v>
      </c>
      <c r="F55" s="192">
        <v>16622</v>
      </c>
      <c r="G55" s="192">
        <v>16849</v>
      </c>
      <c r="H55" s="192">
        <v>18529</v>
      </c>
      <c r="I55" s="194">
        <f>IFERROR(H55/G55-1,"-")</f>
        <v>9.9709181553801374E-2</v>
      </c>
      <c r="J55" s="193">
        <f t="shared" si="25"/>
        <v>-8.6971518675470594E-2</v>
      </c>
      <c r="K55" s="192">
        <f t="shared" si="26"/>
        <v>1680</v>
      </c>
      <c r="L55" s="192">
        <f t="shared" si="27"/>
        <v>-1765</v>
      </c>
      <c r="M55" s="193">
        <f t="shared" si="24"/>
        <v>5.8517245201753273E-3</v>
      </c>
    </row>
    <row r="56" spans="2:13" x14ac:dyDescent="0.25">
      <c r="B56" s="196" t="s">
        <v>110</v>
      </c>
      <c r="C56" s="197">
        <v>5594</v>
      </c>
      <c r="D56" s="197">
        <v>6126</v>
      </c>
      <c r="E56" s="197">
        <v>2897</v>
      </c>
      <c r="F56" s="197">
        <v>6041</v>
      </c>
      <c r="G56" s="197">
        <v>5258</v>
      </c>
      <c r="H56" s="197">
        <v>6410</v>
      </c>
      <c r="I56" s="199">
        <f t="shared" ref="I56:I63" si="28">IFERROR(H56/G56-1,"-")</f>
        <v>0.2190947128185623</v>
      </c>
      <c r="J56" s="198">
        <f t="shared" si="25"/>
        <v>4.635977799542923E-2</v>
      </c>
      <c r="K56" s="197">
        <f t="shared" si="26"/>
        <v>1152</v>
      </c>
      <c r="L56" s="197">
        <f t="shared" si="27"/>
        <v>284</v>
      </c>
      <c r="M56" s="198">
        <f t="shared" si="24"/>
        <v>2.0243701319188219E-3</v>
      </c>
    </row>
    <row r="57" spans="2:13" x14ac:dyDescent="0.25">
      <c r="B57" s="196" t="s">
        <v>113</v>
      </c>
      <c r="C57" s="197">
        <v>6312</v>
      </c>
      <c r="D57" s="197">
        <v>5280</v>
      </c>
      <c r="E57" s="197">
        <v>2253</v>
      </c>
      <c r="F57" s="197">
        <v>3822</v>
      </c>
      <c r="G57" s="197">
        <v>2946</v>
      </c>
      <c r="H57" s="197">
        <v>3775</v>
      </c>
      <c r="I57" s="199">
        <f t="shared" si="28"/>
        <v>0.28139850644942288</v>
      </c>
      <c r="J57" s="198">
        <f t="shared" si="25"/>
        <v>-0.28503787878787878</v>
      </c>
      <c r="K57" s="197">
        <f t="shared" si="26"/>
        <v>829</v>
      </c>
      <c r="L57" s="197">
        <f t="shared" si="27"/>
        <v>-1505</v>
      </c>
      <c r="M57" s="198">
        <f t="shared" si="24"/>
        <v>1.1921992586573405E-3</v>
      </c>
    </row>
    <row r="58" spans="2:13" x14ac:dyDescent="0.25">
      <c r="B58" s="196" t="s">
        <v>116</v>
      </c>
      <c r="C58" s="197">
        <v>1430</v>
      </c>
      <c r="D58" s="197">
        <v>1525</v>
      </c>
      <c r="E58" s="197">
        <v>449</v>
      </c>
      <c r="F58" s="197">
        <v>1296</v>
      </c>
      <c r="G58" s="197">
        <v>1740</v>
      </c>
      <c r="H58" s="197">
        <v>1290</v>
      </c>
      <c r="I58" s="199">
        <f t="shared" si="28"/>
        <v>-0.25862068965517238</v>
      </c>
      <c r="J58" s="198">
        <f t="shared" si="25"/>
        <v>-0.15409836065573768</v>
      </c>
      <c r="K58" s="197">
        <f t="shared" si="26"/>
        <v>-450</v>
      </c>
      <c r="L58" s="197">
        <f t="shared" si="27"/>
        <v>-235</v>
      </c>
      <c r="M58" s="198">
        <f t="shared" si="24"/>
        <v>4.0740054136899844E-4</v>
      </c>
    </row>
    <row r="59" spans="2:13" x14ac:dyDescent="0.25">
      <c r="B59" s="196" t="s">
        <v>123</v>
      </c>
      <c r="C59" s="197">
        <v>382</v>
      </c>
      <c r="D59" s="197">
        <v>479</v>
      </c>
      <c r="E59" s="197">
        <v>218</v>
      </c>
      <c r="F59" s="197">
        <v>491</v>
      </c>
      <c r="G59" s="197">
        <v>400</v>
      </c>
      <c r="H59" s="197">
        <v>591</v>
      </c>
      <c r="I59" s="199">
        <f t="shared" si="28"/>
        <v>0.47750000000000004</v>
      </c>
      <c r="J59" s="198">
        <f t="shared" si="25"/>
        <v>0.2338204592901878</v>
      </c>
      <c r="K59" s="197">
        <f t="shared" si="26"/>
        <v>191</v>
      </c>
      <c r="L59" s="197">
        <f t="shared" si="27"/>
        <v>112</v>
      </c>
      <c r="M59" s="198">
        <f t="shared" si="24"/>
        <v>1.8664629453416906E-4</v>
      </c>
    </row>
    <row r="60" spans="2:13" x14ac:dyDescent="0.25">
      <c r="B60" s="196" t="s">
        <v>119</v>
      </c>
      <c r="C60" s="197">
        <v>365</v>
      </c>
      <c r="D60" s="197">
        <v>481</v>
      </c>
      <c r="E60" s="197">
        <v>187</v>
      </c>
      <c r="F60" s="197">
        <v>436</v>
      </c>
      <c r="G60" s="197">
        <v>398</v>
      </c>
      <c r="H60" s="197">
        <v>399</v>
      </c>
      <c r="I60" s="199">
        <f t="shared" si="28"/>
        <v>2.5125628140703071E-3</v>
      </c>
      <c r="J60" s="198">
        <f t="shared" si="25"/>
        <v>-0.17047817047817049</v>
      </c>
      <c r="K60" s="197">
        <f t="shared" si="26"/>
        <v>1</v>
      </c>
      <c r="L60" s="197">
        <f t="shared" si="27"/>
        <v>-82</v>
      </c>
      <c r="M60" s="198">
        <f t="shared" si="24"/>
        <v>1.2600993488855069E-4</v>
      </c>
    </row>
    <row r="61" spans="2:13" x14ac:dyDescent="0.25">
      <c r="B61" s="196" t="s">
        <v>128</v>
      </c>
      <c r="C61" s="197">
        <v>251</v>
      </c>
      <c r="D61" s="197">
        <v>170</v>
      </c>
      <c r="E61" s="197">
        <v>136</v>
      </c>
      <c r="F61" s="197">
        <v>57</v>
      </c>
      <c r="G61" s="197">
        <v>156</v>
      </c>
      <c r="H61" s="197">
        <v>84</v>
      </c>
      <c r="I61" s="199">
        <f t="shared" si="28"/>
        <v>-0.46153846153846156</v>
      </c>
      <c r="J61" s="198">
        <f t="shared" si="25"/>
        <v>-0.50588235294117645</v>
      </c>
      <c r="K61" s="197">
        <f t="shared" si="26"/>
        <v>-72</v>
      </c>
      <c r="L61" s="197">
        <f t="shared" si="27"/>
        <v>-86</v>
      </c>
      <c r="M61" s="198">
        <f t="shared" si="24"/>
        <v>2.6528407344958038E-5</v>
      </c>
    </row>
    <row r="62" spans="2:13" x14ac:dyDescent="0.25">
      <c r="B62" s="196" t="s">
        <v>131</v>
      </c>
      <c r="C62" s="197">
        <v>276</v>
      </c>
      <c r="D62" s="197">
        <v>284</v>
      </c>
      <c r="E62" s="197">
        <v>201</v>
      </c>
      <c r="F62" s="197">
        <v>95</v>
      </c>
      <c r="G62" s="197">
        <v>138</v>
      </c>
      <c r="H62" s="197">
        <v>86</v>
      </c>
      <c r="I62" s="199">
        <f t="shared" si="28"/>
        <v>-0.37681159420289856</v>
      </c>
      <c r="J62" s="198">
        <f t="shared" si="25"/>
        <v>-0.69718309859154926</v>
      </c>
      <c r="K62" s="197">
        <f t="shared" si="26"/>
        <v>-52</v>
      </c>
      <c r="L62" s="197">
        <f t="shared" si="27"/>
        <v>-198</v>
      </c>
      <c r="M62" s="198">
        <f t="shared" si="24"/>
        <v>2.7160036091266563E-5</v>
      </c>
    </row>
    <row r="63" spans="2:13" x14ac:dyDescent="0.25">
      <c r="B63" s="202" t="s">
        <v>145</v>
      </c>
      <c r="C63" s="203">
        <f t="shared" ref="C63:H63" si="29">C55-SUM(C56:C62)</f>
        <v>5491</v>
      </c>
      <c r="D63" s="203">
        <f t="shared" si="29"/>
        <v>5949</v>
      </c>
      <c r="E63" s="203">
        <f t="shared" si="29"/>
        <v>2606</v>
      </c>
      <c r="F63" s="203">
        <f t="shared" si="29"/>
        <v>4384</v>
      </c>
      <c r="G63" s="203">
        <f t="shared" si="29"/>
        <v>5813</v>
      </c>
      <c r="H63" s="203">
        <f t="shared" si="29"/>
        <v>5894</v>
      </c>
      <c r="I63" s="205">
        <f t="shared" si="28"/>
        <v>1.3934285222776621E-2</v>
      </c>
      <c r="J63" s="204">
        <f t="shared" si="25"/>
        <v>-9.2452513027400096E-3</v>
      </c>
      <c r="K63" s="203">
        <f>H63-G63</f>
        <v>81</v>
      </c>
      <c r="L63" s="203">
        <f t="shared" si="27"/>
        <v>-55</v>
      </c>
      <c r="M63" s="204">
        <f t="shared" si="24"/>
        <v>1.8614099153712225E-3</v>
      </c>
    </row>
    <row r="64" spans="2:13" x14ac:dyDescent="0.25">
      <c r="B64" s="187" t="s">
        <v>47</v>
      </c>
      <c r="C64" s="185"/>
      <c r="D64" s="185"/>
      <c r="E64" s="185"/>
      <c r="F64" s="185"/>
      <c r="G64" s="185"/>
      <c r="H64" s="186"/>
      <c r="I64" s="186"/>
      <c r="J64" s="186"/>
      <c r="K64" s="186"/>
      <c r="L64" s="185"/>
      <c r="M64" s="185"/>
    </row>
    <row r="65" spans="2:13" x14ac:dyDescent="0.25">
      <c r="B65" s="188" t="s">
        <v>68</v>
      </c>
      <c r="C65" s="212">
        <v>80108</v>
      </c>
      <c r="D65" s="212">
        <v>77208</v>
      </c>
      <c r="E65" s="212">
        <v>24073</v>
      </c>
      <c r="F65" s="212">
        <v>91869</v>
      </c>
      <c r="G65" s="212">
        <v>109900</v>
      </c>
      <c r="H65" s="212">
        <v>133707</v>
      </c>
      <c r="I65" s="213">
        <f>IFERROR(H65/G65-1,"-")</f>
        <v>0.21662420382165615</v>
      </c>
      <c r="J65" s="213">
        <f>IFERROR(H65/D65-1,"-")</f>
        <v>0.73177649984457571</v>
      </c>
      <c r="K65" s="212">
        <f>H65-G65</f>
        <v>23807</v>
      </c>
      <c r="L65" s="212">
        <f>H65-D65</f>
        <v>56499</v>
      </c>
      <c r="M65" s="213">
        <f t="shared" ref="M65:M77" si="30">H65/H$9</f>
        <v>4.2226592391336956E-2</v>
      </c>
    </row>
    <row r="66" spans="2:13" x14ac:dyDescent="0.25">
      <c r="B66" s="191" t="s">
        <v>97</v>
      </c>
      <c r="C66" s="192">
        <v>18773</v>
      </c>
      <c r="D66" s="192">
        <v>21584</v>
      </c>
      <c r="E66" s="192">
        <v>5545</v>
      </c>
      <c r="F66" s="192">
        <v>27158</v>
      </c>
      <c r="G66" s="192">
        <v>27541</v>
      </c>
      <c r="H66" s="192">
        <v>32909</v>
      </c>
      <c r="I66" s="194">
        <f>IFERROR(H66/G66-1,"-")</f>
        <v>0.19490940779201926</v>
      </c>
      <c r="J66" s="193">
        <f t="shared" ref="J66:J77" si="31">IFERROR(H66/D66-1,"-")</f>
        <v>0.52469421793921422</v>
      </c>
      <c r="K66" s="192">
        <f t="shared" ref="K66:K76" si="32">H66-G66</f>
        <v>5368</v>
      </c>
      <c r="L66" s="192">
        <f t="shared" ref="L66:L77" si="33">H66-D66</f>
        <v>11325</v>
      </c>
      <c r="M66" s="193">
        <f t="shared" si="30"/>
        <v>1.039313520613362E-2</v>
      </c>
    </row>
    <row r="67" spans="2:13" x14ac:dyDescent="0.25">
      <c r="B67" s="196" t="s">
        <v>103</v>
      </c>
      <c r="C67" s="197">
        <v>10914</v>
      </c>
      <c r="D67" s="197">
        <v>11660</v>
      </c>
      <c r="E67" s="197">
        <v>2263</v>
      </c>
      <c r="F67" s="197">
        <v>21983</v>
      </c>
      <c r="G67" s="197">
        <v>20856</v>
      </c>
      <c r="H67" s="197">
        <v>19799</v>
      </c>
      <c r="I67" s="199">
        <f>IFERROR(H67/G67-1,"-")</f>
        <v>-5.0680859225163077E-2</v>
      </c>
      <c r="J67" s="198">
        <f t="shared" si="31"/>
        <v>0.69802744425385943</v>
      </c>
      <c r="K67" s="197">
        <f t="shared" si="32"/>
        <v>-1057</v>
      </c>
      <c r="L67" s="197">
        <f t="shared" si="33"/>
        <v>8139</v>
      </c>
      <c r="M67" s="198">
        <f t="shared" si="30"/>
        <v>6.2528087740812404E-3</v>
      </c>
    </row>
    <row r="68" spans="2:13" x14ac:dyDescent="0.25">
      <c r="B68" s="196" t="s">
        <v>100</v>
      </c>
      <c r="C68" s="197">
        <v>7859</v>
      </c>
      <c r="D68" s="197">
        <v>9924</v>
      </c>
      <c r="E68" s="197">
        <v>3282</v>
      </c>
      <c r="F68" s="197">
        <v>5175</v>
      </c>
      <c r="G68" s="197">
        <v>6685</v>
      </c>
      <c r="H68" s="197">
        <v>13110</v>
      </c>
      <c r="I68" s="199">
        <f>IFERROR(H68/G68-1,"-")</f>
        <v>0.96110695587135386</v>
      </c>
      <c r="J68" s="198">
        <f t="shared" si="31"/>
        <v>0.32103990326481258</v>
      </c>
      <c r="K68" s="197">
        <f t="shared" si="32"/>
        <v>6425</v>
      </c>
      <c r="L68" s="197">
        <f t="shared" si="33"/>
        <v>3186</v>
      </c>
      <c r="M68" s="198">
        <f t="shared" si="30"/>
        <v>4.1403264320523797E-3</v>
      </c>
    </row>
    <row r="69" spans="2:13" x14ac:dyDescent="0.25">
      <c r="B69" s="191" t="s">
        <v>107</v>
      </c>
      <c r="C69" s="192">
        <v>61335</v>
      </c>
      <c r="D69" s="192">
        <v>55624</v>
      </c>
      <c r="E69" s="192">
        <v>18528</v>
      </c>
      <c r="F69" s="192">
        <v>64711</v>
      </c>
      <c r="G69" s="192">
        <v>82359</v>
      </c>
      <c r="H69" s="192">
        <v>100798</v>
      </c>
      <c r="I69" s="194">
        <f>IFERROR(H69/G69-1,"-")</f>
        <v>0.22388567126847092</v>
      </c>
      <c r="J69" s="193">
        <f t="shared" si="31"/>
        <v>0.8121314540486122</v>
      </c>
      <c r="K69" s="192">
        <f t="shared" si="32"/>
        <v>18439</v>
      </c>
      <c r="L69" s="192">
        <f t="shared" si="33"/>
        <v>45174</v>
      </c>
      <c r="M69" s="193">
        <f t="shared" si="30"/>
        <v>3.1833457185203341E-2</v>
      </c>
    </row>
    <row r="70" spans="2:13" x14ac:dyDescent="0.25">
      <c r="B70" s="196" t="s">
        <v>110</v>
      </c>
      <c r="C70" s="197">
        <v>28105</v>
      </c>
      <c r="D70" s="197">
        <v>24677</v>
      </c>
      <c r="E70" s="197">
        <v>7372</v>
      </c>
      <c r="F70" s="197">
        <v>28440</v>
      </c>
      <c r="G70" s="197">
        <v>30002</v>
      </c>
      <c r="H70" s="197">
        <v>42683</v>
      </c>
      <c r="I70" s="199">
        <f t="shared" ref="I70:I77" si="34">IFERROR(H70/G70-1,"-")</f>
        <v>0.42267182187854146</v>
      </c>
      <c r="J70" s="198">
        <f t="shared" si="31"/>
        <v>0.72966730153584303</v>
      </c>
      <c r="K70" s="197">
        <f t="shared" si="32"/>
        <v>12681</v>
      </c>
      <c r="L70" s="197">
        <f t="shared" si="33"/>
        <v>18006</v>
      </c>
      <c r="M70" s="198">
        <f t="shared" si="30"/>
        <v>1.3479904889343381E-2</v>
      </c>
    </row>
    <row r="71" spans="2:13" x14ac:dyDescent="0.25">
      <c r="B71" s="196" t="s">
        <v>113</v>
      </c>
      <c r="C71" s="197">
        <v>7413</v>
      </c>
      <c r="D71" s="197">
        <v>6522</v>
      </c>
      <c r="E71" s="197">
        <v>2105</v>
      </c>
      <c r="F71" s="197">
        <v>5592</v>
      </c>
      <c r="G71" s="197">
        <v>5853</v>
      </c>
      <c r="H71" s="197">
        <v>6151</v>
      </c>
      <c r="I71" s="199">
        <f t="shared" si="34"/>
        <v>5.0914061165214353E-2</v>
      </c>
      <c r="J71" s="198">
        <f t="shared" si="31"/>
        <v>-5.688439129101508E-2</v>
      </c>
      <c r="K71" s="197">
        <f t="shared" si="32"/>
        <v>298</v>
      </c>
      <c r="L71" s="197">
        <f t="shared" si="33"/>
        <v>-371</v>
      </c>
      <c r="M71" s="198">
        <f t="shared" si="30"/>
        <v>1.9425742092718679E-3</v>
      </c>
    </row>
    <row r="72" spans="2:13" x14ac:dyDescent="0.25">
      <c r="B72" s="196" t="s">
        <v>116</v>
      </c>
      <c r="C72" s="197">
        <v>3953</v>
      </c>
      <c r="D72" s="197">
        <v>6152</v>
      </c>
      <c r="E72" s="197">
        <v>2465</v>
      </c>
      <c r="F72" s="197">
        <v>8342</v>
      </c>
      <c r="G72" s="197">
        <v>10358</v>
      </c>
      <c r="H72" s="197">
        <v>10999</v>
      </c>
      <c r="I72" s="199">
        <f t="shared" si="34"/>
        <v>6.1884533693763233E-2</v>
      </c>
      <c r="J72" s="198">
        <f t="shared" si="31"/>
        <v>0.78787386215864763</v>
      </c>
      <c r="K72" s="197">
        <f t="shared" si="32"/>
        <v>641</v>
      </c>
      <c r="L72" s="197">
        <f t="shared" si="33"/>
        <v>4847</v>
      </c>
      <c r="M72" s="198">
        <f t="shared" si="30"/>
        <v>3.4736422903237319E-3</v>
      </c>
    </row>
    <row r="73" spans="2:13" x14ac:dyDescent="0.25">
      <c r="B73" s="196" t="s">
        <v>123</v>
      </c>
      <c r="C73" s="197">
        <v>1351</v>
      </c>
      <c r="D73" s="197">
        <v>1172</v>
      </c>
      <c r="E73" s="197">
        <v>210</v>
      </c>
      <c r="F73" s="197">
        <v>1776</v>
      </c>
      <c r="G73" s="197">
        <v>2310</v>
      </c>
      <c r="H73" s="197">
        <v>3644</v>
      </c>
      <c r="I73" s="199">
        <f t="shared" si="34"/>
        <v>0.5774891774891775</v>
      </c>
      <c r="J73" s="198">
        <f t="shared" si="31"/>
        <v>2.1092150170648463</v>
      </c>
      <c r="K73" s="197">
        <f t="shared" si="32"/>
        <v>1334</v>
      </c>
      <c r="L73" s="197">
        <f t="shared" si="33"/>
        <v>2472</v>
      </c>
      <c r="M73" s="198">
        <f t="shared" si="30"/>
        <v>1.150827575774132E-3</v>
      </c>
    </row>
    <row r="74" spans="2:13" x14ac:dyDescent="0.25">
      <c r="B74" s="196" t="s">
        <v>119</v>
      </c>
      <c r="C74" s="197">
        <v>1768</v>
      </c>
      <c r="D74" s="197">
        <v>1323</v>
      </c>
      <c r="E74" s="197">
        <v>472</v>
      </c>
      <c r="F74" s="197">
        <v>1913</v>
      </c>
      <c r="G74" s="197">
        <v>2075</v>
      </c>
      <c r="H74" s="197">
        <v>2461</v>
      </c>
      <c r="I74" s="199">
        <f t="shared" si="34"/>
        <v>0.18602409638554218</v>
      </c>
      <c r="J74" s="198">
        <f t="shared" si="31"/>
        <v>0.86016628873771728</v>
      </c>
      <c r="K74" s="197">
        <f t="shared" si="32"/>
        <v>386</v>
      </c>
      <c r="L74" s="197">
        <f t="shared" si="33"/>
        <v>1138</v>
      </c>
      <c r="M74" s="198">
        <f t="shared" si="30"/>
        <v>7.772191723326397E-4</v>
      </c>
    </row>
    <row r="75" spans="2:13" x14ac:dyDescent="0.25">
      <c r="B75" s="196" t="s">
        <v>128</v>
      </c>
      <c r="C75" s="197">
        <v>885</v>
      </c>
      <c r="D75" s="197">
        <v>1173</v>
      </c>
      <c r="E75" s="197">
        <v>664</v>
      </c>
      <c r="F75" s="197">
        <v>1049</v>
      </c>
      <c r="G75" s="197">
        <v>3230</v>
      </c>
      <c r="H75" s="197">
        <v>2216</v>
      </c>
      <c r="I75" s="199">
        <f t="shared" si="34"/>
        <v>-0.31393188854489162</v>
      </c>
      <c r="J75" s="198">
        <f t="shared" si="31"/>
        <v>0.88917306052855927</v>
      </c>
      <c r="K75" s="197">
        <f t="shared" si="32"/>
        <v>-1014</v>
      </c>
      <c r="L75" s="197">
        <f t="shared" si="33"/>
        <v>1043</v>
      </c>
      <c r="M75" s="198">
        <f t="shared" si="30"/>
        <v>6.9984465090984537E-4</v>
      </c>
    </row>
    <row r="76" spans="2:13" x14ac:dyDescent="0.25">
      <c r="B76" s="196" t="s">
        <v>131</v>
      </c>
      <c r="C76" s="197">
        <v>1834</v>
      </c>
      <c r="D76" s="197">
        <v>1300</v>
      </c>
      <c r="E76" s="197">
        <v>788</v>
      </c>
      <c r="F76" s="197">
        <v>428</v>
      </c>
      <c r="G76" s="197">
        <v>963</v>
      </c>
      <c r="H76" s="197">
        <v>1641</v>
      </c>
      <c r="I76" s="199">
        <f t="shared" si="34"/>
        <v>0.7040498442367602</v>
      </c>
      <c r="J76" s="198">
        <f t="shared" si="31"/>
        <v>0.26230769230769235</v>
      </c>
      <c r="K76" s="197">
        <f t="shared" si="32"/>
        <v>678</v>
      </c>
      <c r="L76" s="197">
        <f t="shared" si="33"/>
        <v>341</v>
      </c>
      <c r="M76" s="198">
        <f t="shared" si="30"/>
        <v>5.1825138634614459E-4</v>
      </c>
    </row>
    <row r="77" spans="2:13" x14ac:dyDescent="0.25">
      <c r="B77" s="202" t="s">
        <v>145</v>
      </c>
      <c r="C77" s="203">
        <f t="shared" ref="C77:H77" si="35">C69-SUM(C70:C76)</f>
        <v>16026</v>
      </c>
      <c r="D77" s="203">
        <f t="shared" si="35"/>
        <v>13305</v>
      </c>
      <c r="E77" s="203">
        <f t="shared" si="35"/>
        <v>4452</v>
      </c>
      <c r="F77" s="203">
        <f t="shared" si="35"/>
        <v>17171</v>
      </c>
      <c r="G77" s="203">
        <f t="shared" si="35"/>
        <v>27568</v>
      </c>
      <c r="H77" s="203">
        <f t="shared" si="35"/>
        <v>31003</v>
      </c>
      <c r="I77" s="205">
        <f t="shared" si="34"/>
        <v>0.12460098665118968</v>
      </c>
      <c r="J77" s="204">
        <f t="shared" si="31"/>
        <v>1.3301766253288236</v>
      </c>
      <c r="K77" s="203">
        <f>H77-G77</f>
        <v>3435</v>
      </c>
      <c r="L77" s="203">
        <f t="shared" si="33"/>
        <v>17698</v>
      </c>
      <c r="M77" s="204">
        <f t="shared" si="30"/>
        <v>9.7911930109015957E-3</v>
      </c>
    </row>
    <row r="78" spans="2:13" x14ac:dyDescent="0.25">
      <c r="B78" s="187" t="s">
        <v>48</v>
      </c>
      <c r="C78" s="185"/>
      <c r="D78" s="185"/>
      <c r="E78" s="185"/>
      <c r="F78" s="185"/>
      <c r="G78" s="185"/>
      <c r="H78" s="186"/>
      <c r="I78" s="186"/>
      <c r="J78" s="186"/>
      <c r="K78" s="186"/>
      <c r="L78" s="185"/>
      <c r="M78" s="185"/>
    </row>
    <row r="79" spans="2:13" x14ac:dyDescent="0.25">
      <c r="B79" s="188" t="s">
        <v>68</v>
      </c>
      <c r="C79" s="212">
        <v>468399</v>
      </c>
      <c r="D79" s="212">
        <v>450854</v>
      </c>
      <c r="E79" s="212">
        <v>142242</v>
      </c>
      <c r="F79" s="212">
        <v>395281</v>
      </c>
      <c r="G79" s="212">
        <v>453294</v>
      </c>
      <c r="H79" s="212">
        <v>524679</v>
      </c>
      <c r="I79" s="213">
        <f>IFERROR(H79/G79-1,"-")</f>
        <v>0.15748057552052308</v>
      </c>
      <c r="J79" s="213">
        <f>IFERROR(H79/D79-1,"-")</f>
        <v>0.16374480430471938</v>
      </c>
      <c r="K79" s="212">
        <f>H79-G79</f>
        <v>71385</v>
      </c>
      <c r="L79" s="212">
        <f>H79-D79</f>
        <v>73825</v>
      </c>
      <c r="M79" s="213">
        <f t="shared" ref="M79:M91" si="36">H79/H$9</f>
        <v>0.16570116949220523</v>
      </c>
    </row>
    <row r="80" spans="2:13" x14ac:dyDescent="0.25">
      <c r="B80" s="191" t="s">
        <v>97</v>
      </c>
      <c r="C80" s="192">
        <v>209324</v>
      </c>
      <c r="D80" s="192">
        <v>206374</v>
      </c>
      <c r="E80" s="192">
        <v>47060</v>
      </c>
      <c r="F80" s="192">
        <v>197068</v>
      </c>
      <c r="G80" s="192">
        <v>205761</v>
      </c>
      <c r="H80" s="192">
        <v>223593</v>
      </c>
      <c r="I80" s="194">
        <f>IFERROR(H80/G80-1,"-")</f>
        <v>8.6663653462026424E-2</v>
      </c>
      <c r="J80" s="193">
        <f t="shared" ref="J80:J91" si="37">IFERROR(H80/D80-1,"-")</f>
        <v>8.3435897932879088E-2</v>
      </c>
      <c r="K80" s="192">
        <f t="shared" ref="K80:K90" si="38">H80-G80</f>
        <v>17832</v>
      </c>
      <c r="L80" s="192">
        <f t="shared" ref="L80:L91" si="39">H80-D80</f>
        <v>17219</v>
      </c>
      <c r="M80" s="193">
        <f t="shared" si="36"/>
        <v>7.0613883136680988E-2</v>
      </c>
    </row>
    <row r="81" spans="2:13" x14ac:dyDescent="0.25">
      <c r="B81" s="196" t="s">
        <v>103</v>
      </c>
      <c r="C81" s="197">
        <v>50752</v>
      </c>
      <c r="D81" s="197">
        <v>40393</v>
      </c>
      <c r="E81" s="197">
        <v>8752</v>
      </c>
      <c r="F81" s="197">
        <v>57851</v>
      </c>
      <c r="G81" s="197">
        <v>55853</v>
      </c>
      <c r="H81" s="197">
        <v>65310</v>
      </c>
      <c r="I81" s="199">
        <f>IFERROR(H81/G81-1,"-")</f>
        <v>0.16931946359192884</v>
      </c>
      <c r="J81" s="198">
        <f t="shared" si="37"/>
        <v>0.61686430817220805</v>
      </c>
      <c r="K81" s="197">
        <f t="shared" si="38"/>
        <v>9457</v>
      </c>
      <c r="L81" s="197">
        <f t="shared" si="39"/>
        <v>24917</v>
      </c>
      <c r="M81" s="198">
        <f t="shared" si="36"/>
        <v>2.0625836710704875E-2</v>
      </c>
    </row>
    <row r="82" spans="2:13" x14ac:dyDescent="0.25">
      <c r="B82" s="196" t="s">
        <v>100</v>
      </c>
      <c r="C82" s="197">
        <v>158572</v>
      </c>
      <c r="D82" s="197">
        <v>165981</v>
      </c>
      <c r="E82" s="197">
        <v>38308</v>
      </c>
      <c r="F82" s="197">
        <v>139217</v>
      </c>
      <c r="G82" s="197">
        <v>149908</v>
      </c>
      <c r="H82" s="197">
        <v>158283</v>
      </c>
      <c r="I82" s="199">
        <f>IFERROR(H82/G82-1,"-")</f>
        <v>5.5867598793926998E-2</v>
      </c>
      <c r="J82" s="198">
        <f t="shared" si="37"/>
        <v>-4.6378802393045038E-2</v>
      </c>
      <c r="K82" s="197">
        <f t="shared" si="38"/>
        <v>8375</v>
      </c>
      <c r="L82" s="197">
        <f t="shared" si="39"/>
        <v>-7698</v>
      </c>
      <c r="M82" s="198">
        <f t="shared" si="36"/>
        <v>4.998804642597611E-2</v>
      </c>
    </row>
    <row r="83" spans="2:13" x14ac:dyDescent="0.25">
      <c r="B83" s="191" t="s">
        <v>107</v>
      </c>
      <c r="C83" s="192">
        <v>259075</v>
      </c>
      <c r="D83" s="192">
        <v>244480</v>
      </c>
      <c r="E83" s="192">
        <v>95182</v>
      </c>
      <c r="F83" s="192">
        <v>198213</v>
      </c>
      <c r="G83" s="192">
        <v>247533</v>
      </c>
      <c r="H83" s="192">
        <v>301086</v>
      </c>
      <c r="I83" s="194">
        <f>IFERROR(H83/G83-1,"-")</f>
        <v>0.21634691132091488</v>
      </c>
      <c r="J83" s="193">
        <f t="shared" si="37"/>
        <v>0.23153632198952878</v>
      </c>
      <c r="K83" s="192">
        <f t="shared" si="38"/>
        <v>53553</v>
      </c>
      <c r="L83" s="192">
        <f t="shared" si="39"/>
        <v>56606</v>
      </c>
      <c r="M83" s="193">
        <f t="shared" si="36"/>
        <v>9.5087286355524242E-2</v>
      </c>
    </row>
    <row r="84" spans="2:13" x14ac:dyDescent="0.25">
      <c r="B84" s="196" t="s">
        <v>110</v>
      </c>
      <c r="C84" s="197">
        <v>37528</v>
      </c>
      <c r="D84" s="197">
        <v>41160</v>
      </c>
      <c r="E84" s="197">
        <v>16800</v>
      </c>
      <c r="F84" s="197">
        <v>37751</v>
      </c>
      <c r="G84" s="197">
        <v>48955</v>
      </c>
      <c r="H84" s="197">
        <v>61329</v>
      </c>
      <c r="I84" s="199">
        <f t="shared" ref="I84:I91" si="40">IFERROR(H84/G84-1,"-")</f>
        <v>0.25276274129302423</v>
      </c>
      <c r="J84" s="198">
        <f t="shared" si="37"/>
        <v>0.49001457725947528</v>
      </c>
      <c r="K84" s="197">
        <f t="shared" si="38"/>
        <v>12374</v>
      </c>
      <c r="L84" s="197">
        <f t="shared" si="39"/>
        <v>20169</v>
      </c>
      <c r="M84" s="198">
        <f t="shared" si="36"/>
        <v>1.9368579691177758E-2</v>
      </c>
    </row>
    <row r="85" spans="2:13" x14ac:dyDescent="0.25">
      <c r="B85" s="196" t="s">
        <v>113</v>
      </c>
      <c r="C85" s="197">
        <v>112080</v>
      </c>
      <c r="D85" s="197">
        <v>93219</v>
      </c>
      <c r="E85" s="197">
        <v>32881</v>
      </c>
      <c r="F85" s="197">
        <v>60603</v>
      </c>
      <c r="G85" s="197">
        <v>71651</v>
      </c>
      <c r="H85" s="197">
        <v>81362</v>
      </c>
      <c r="I85" s="199">
        <f t="shared" si="40"/>
        <v>0.13553195349681091</v>
      </c>
      <c r="J85" s="198">
        <f t="shared" si="37"/>
        <v>-0.12719509971143217</v>
      </c>
      <c r="K85" s="197">
        <f t="shared" si="38"/>
        <v>9711</v>
      </c>
      <c r="L85" s="197">
        <f t="shared" si="39"/>
        <v>-11857</v>
      </c>
      <c r="M85" s="198">
        <f t="shared" si="36"/>
        <v>2.5695289028577095E-2</v>
      </c>
    </row>
    <row r="86" spans="2:13" x14ac:dyDescent="0.25">
      <c r="B86" s="196" t="s">
        <v>116</v>
      </c>
      <c r="C86" s="197">
        <v>13609</v>
      </c>
      <c r="D86" s="197">
        <v>14057</v>
      </c>
      <c r="E86" s="197">
        <v>5852</v>
      </c>
      <c r="F86" s="197">
        <v>17790</v>
      </c>
      <c r="G86" s="197">
        <v>22741</v>
      </c>
      <c r="H86" s="197">
        <v>34253</v>
      </c>
      <c r="I86" s="199">
        <f t="shared" si="40"/>
        <v>0.50622224176597341</v>
      </c>
      <c r="J86" s="198">
        <f t="shared" si="37"/>
        <v>1.4367219179056696</v>
      </c>
      <c r="K86" s="197">
        <f t="shared" si="38"/>
        <v>11512</v>
      </c>
      <c r="L86" s="197">
        <f t="shared" si="39"/>
        <v>20196</v>
      </c>
      <c r="M86" s="198">
        <f t="shared" si="36"/>
        <v>1.0817589723652949E-2</v>
      </c>
    </row>
    <row r="87" spans="2:13" x14ac:dyDescent="0.25">
      <c r="B87" s="196" t="s">
        <v>123</v>
      </c>
      <c r="C87" s="197">
        <v>6794</v>
      </c>
      <c r="D87" s="197">
        <v>5147</v>
      </c>
      <c r="E87" s="197">
        <v>1464</v>
      </c>
      <c r="F87" s="197">
        <v>5814</v>
      </c>
      <c r="G87" s="197">
        <v>5821</v>
      </c>
      <c r="H87" s="197">
        <v>9717</v>
      </c>
      <c r="I87" s="199">
        <f t="shared" si="40"/>
        <v>0.6693008074214053</v>
      </c>
      <c r="J87" s="198">
        <f t="shared" si="37"/>
        <v>0.88789586166699053</v>
      </c>
      <c r="K87" s="197">
        <f t="shared" si="38"/>
        <v>3896</v>
      </c>
      <c r="L87" s="197">
        <f t="shared" si="39"/>
        <v>4570</v>
      </c>
      <c r="M87" s="198">
        <f t="shared" si="36"/>
        <v>3.0687682639399675E-3</v>
      </c>
    </row>
    <row r="88" spans="2:13" x14ac:dyDescent="0.25">
      <c r="B88" s="196" t="s">
        <v>119</v>
      </c>
      <c r="C88" s="197">
        <v>3764</v>
      </c>
      <c r="D88" s="197">
        <v>3761</v>
      </c>
      <c r="E88" s="197">
        <v>1087</v>
      </c>
      <c r="F88" s="197">
        <v>3404</v>
      </c>
      <c r="G88" s="197">
        <v>3573</v>
      </c>
      <c r="H88" s="197">
        <v>4856</v>
      </c>
      <c r="I88" s="199">
        <f t="shared" si="40"/>
        <v>0.35908200391827605</v>
      </c>
      <c r="J88" s="198">
        <f t="shared" si="37"/>
        <v>0.29114597181600632</v>
      </c>
      <c r="K88" s="197">
        <f t="shared" si="38"/>
        <v>1283</v>
      </c>
      <c r="L88" s="197">
        <f t="shared" si="39"/>
        <v>1095</v>
      </c>
      <c r="M88" s="198">
        <f t="shared" si="36"/>
        <v>1.533594596037098E-3</v>
      </c>
    </row>
    <row r="89" spans="2:13" x14ac:dyDescent="0.25">
      <c r="B89" s="196" t="s">
        <v>128</v>
      </c>
      <c r="C89" s="197">
        <v>4027</v>
      </c>
      <c r="D89" s="197">
        <v>5048</v>
      </c>
      <c r="E89" s="197">
        <v>3002</v>
      </c>
      <c r="F89" s="197">
        <v>3773</v>
      </c>
      <c r="G89" s="197">
        <v>5364</v>
      </c>
      <c r="H89" s="197">
        <v>4537</v>
      </c>
      <c r="I89" s="199">
        <f t="shared" si="40"/>
        <v>-0.15417598806860555</v>
      </c>
      <c r="J89" s="198">
        <f t="shared" si="37"/>
        <v>-0.10122820919175912</v>
      </c>
      <c r="K89" s="197">
        <f t="shared" si="38"/>
        <v>-827</v>
      </c>
      <c r="L89" s="197">
        <f t="shared" si="39"/>
        <v>-511</v>
      </c>
      <c r="M89" s="198">
        <f t="shared" si="36"/>
        <v>1.4328498110008883E-3</v>
      </c>
    </row>
    <row r="90" spans="2:13" x14ac:dyDescent="0.25">
      <c r="B90" s="196" t="s">
        <v>131</v>
      </c>
      <c r="C90" s="197">
        <v>8132</v>
      </c>
      <c r="D90" s="197">
        <v>7004</v>
      </c>
      <c r="E90" s="197">
        <v>4636</v>
      </c>
      <c r="F90" s="197">
        <v>3304</v>
      </c>
      <c r="G90" s="197">
        <v>5775</v>
      </c>
      <c r="H90" s="197">
        <v>6008</v>
      </c>
      <c r="I90" s="199">
        <f t="shared" si="40"/>
        <v>4.0346320346320352E-2</v>
      </c>
      <c r="J90" s="198">
        <f t="shared" si="37"/>
        <v>-0.14220445459737296</v>
      </c>
      <c r="K90" s="197">
        <f t="shared" si="38"/>
        <v>233</v>
      </c>
      <c r="L90" s="197">
        <f t="shared" si="39"/>
        <v>-996</v>
      </c>
      <c r="M90" s="198">
        <f t="shared" si="36"/>
        <v>1.8974127539108084E-3</v>
      </c>
    </row>
    <row r="91" spans="2:13" x14ac:dyDescent="0.25">
      <c r="B91" s="202" t="s">
        <v>145</v>
      </c>
      <c r="C91" s="203">
        <f t="shared" ref="C91:H91" si="41">C83-SUM(C84:C90)</f>
        <v>73141</v>
      </c>
      <c r="D91" s="203">
        <f t="shared" si="41"/>
        <v>75084</v>
      </c>
      <c r="E91" s="203">
        <f t="shared" si="41"/>
        <v>29460</v>
      </c>
      <c r="F91" s="203">
        <f t="shared" si="41"/>
        <v>65774</v>
      </c>
      <c r="G91" s="203">
        <f t="shared" si="41"/>
        <v>83653</v>
      </c>
      <c r="H91" s="203">
        <f t="shared" si="41"/>
        <v>99024</v>
      </c>
      <c r="I91" s="205">
        <f t="shared" si="40"/>
        <v>0.18374714594814301</v>
      </c>
      <c r="J91" s="204">
        <f t="shared" si="37"/>
        <v>0.31884289595652859</v>
      </c>
      <c r="K91" s="203">
        <f>H91-G91</f>
        <v>15371</v>
      </c>
      <c r="L91" s="203">
        <f t="shared" si="39"/>
        <v>23940</v>
      </c>
      <c r="M91" s="204">
        <f t="shared" si="36"/>
        <v>3.1273202487227675E-2</v>
      </c>
    </row>
    <row r="92" spans="2:13" x14ac:dyDescent="0.25">
      <c r="B92" s="187" t="s">
        <v>49</v>
      </c>
      <c r="C92" s="185"/>
      <c r="D92" s="185"/>
      <c r="E92" s="185"/>
      <c r="F92" s="185"/>
      <c r="G92" s="185"/>
      <c r="H92" s="186"/>
      <c r="I92" s="186"/>
      <c r="J92" s="186"/>
      <c r="K92" s="186"/>
      <c r="L92" s="185"/>
      <c r="M92" s="185"/>
    </row>
    <row r="93" spans="2:13" x14ac:dyDescent="0.25">
      <c r="B93" s="188" t="s">
        <v>68</v>
      </c>
      <c r="C93" s="212">
        <v>32018</v>
      </c>
      <c r="D93" s="212">
        <v>31365</v>
      </c>
      <c r="E93" s="212">
        <v>12754</v>
      </c>
      <c r="F93" s="212">
        <v>28946</v>
      </c>
      <c r="G93" s="212">
        <v>35023</v>
      </c>
      <c r="H93" s="212">
        <v>33791</v>
      </c>
      <c r="I93" s="213">
        <f>IFERROR(H93/G93-1,"-")</f>
        <v>-3.5176883762099154E-2</v>
      </c>
      <c r="J93" s="213">
        <f>IFERROR(H93/D93-1,"-")</f>
        <v>7.73473617089111E-2</v>
      </c>
      <c r="K93" s="212">
        <f>H93-G93</f>
        <v>-1232</v>
      </c>
      <c r="L93" s="212">
        <f>H93-D93</f>
        <v>2426</v>
      </c>
      <c r="M93" s="213">
        <f t="shared" ref="M93:M105" si="42">H93/H$9</f>
        <v>1.067168348325568E-2</v>
      </c>
    </row>
    <row r="94" spans="2:13" x14ac:dyDescent="0.25">
      <c r="B94" s="191" t="s">
        <v>97</v>
      </c>
      <c r="C94" s="192">
        <v>20253</v>
      </c>
      <c r="D94" s="192">
        <v>20376</v>
      </c>
      <c r="E94" s="192">
        <v>7454</v>
      </c>
      <c r="F94" s="192">
        <v>18683</v>
      </c>
      <c r="G94" s="192">
        <v>23106</v>
      </c>
      <c r="H94" s="192">
        <v>20343</v>
      </c>
      <c r="I94" s="194">
        <f>IFERROR(H94/G94-1,"-")</f>
        <v>-0.11957933004414434</v>
      </c>
      <c r="J94" s="193">
        <f t="shared" ref="J94:J105" si="43">IFERROR(H94/D94-1,"-")</f>
        <v>-1.6195524146054296E-3</v>
      </c>
      <c r="K94" s="192">
        <f t="shared" ref="K94:K104" si="44">H94-G94</f>
        <v>-2763</v>
      </c>
      <c r="L94" s="192">
        <f t="shared" ref="L94:L105" si="45">H94-D94</f>
        <v>-33</v>
      </c>
      <c r="M94" s="193">
        <f t="shared" si="42"/>
        <v>6.4246117930771597E-3</v>
      </c>
    </row>
    <row r="95" spans="2:13" x14ac:dyDescent="0.25">
      <c r="B95" s="196" t="s">
        <v>103</v>
      </c>
      <c r="C95" s="197">
        <v>9947</v>
      </c>
      <c r="D95" s="197">
        <v>9832</v>
      </c>
      <c r="E95" s="197">
        <v>4239</v>
      </c>
      <c r="F95" s="197">
        <v>9207</v>
      </c>
      <c r="G95" s="197">
        <v>7164</v>
      </c>
      <c r="H95" s="197">
        <v>6280</v>
      </c>
      <c r="I95" s="199">
        <f>IFERROR(H95/G95-1,"-")</f>
        <v>-0.12339475153545509</v>
      </c>
      <c r="J95" s="198">
        <f t="shared" si="43"/>
        <v>-0.36126932465419037</v>
      </c>
      <c r="K95" s="197">
        <f t="shared" si="44"/>
        <v>-884</v>
      </c>
      <c r="L95" s="197">
        <f t="shared" si="45"/>
        <v>-3552</v>
      </c>
      <c r="M95" s="198">
        <f t="shared" si="42"/>
        <v>1.9833142634087678E-3</v>
      </c>
    </row>
    <row r="96" spans="2:13" x14ac:dyDescent="0.25">
      <c r="B96" s="196" t="s">
        <v>100</v>
      </c>
      <c r="C96" s="197">
        <v>10306</v>
      </c>
      <c r="D96" s="197">
        <v>10544</v>
      </c>
      <c r="E96" s="197">
        <v>3215</v>
      </c>
      <c r="F96" s="197">
        <v>9476</v>
      </c>
      <c r="G96" s="197">
        <v>15942</v>
      </c>
      <c r="H96" s="197">
        <v>14063</v>
      </c>
      <c r="I96" s="199">
        <f>IFERROR(H96/G96-1,"-")</f>
        <v>-0.11786475975410859</v>
      </c>
      <c r="J96" s="198">
        <f t="shared" si="43"/>
        <v>0.33374430955993928</v>
      </c>
      <c r="K96" s="197">
        <f t="shared" si="44"/>
        <v>-1879</v>
      </c>
      <c r="L96" s="197">
        <f t="shared" si="45"/>
        <v>3519</v>
      </c>
      <c r="M96" s="198">
        <f t="shared" si="42"/>
        <v>4.4412975296683919E-3</v>
      </c>
    </row>
    <row r="97" spans="2:13" x14ac:dyDescent="0.25">
      <c r="B97" s="191" t="s">
        <v>107</v>
      </c>
      <c r="C97" s="192">
        <v>11765</v>
      </c>
      <c r="D97" s="192">
        <v>10989</v>
      </c>
      <c r="E97" s="192">
        <v>5300</v>
      </c>
      <c r="F97" s="192">
        <v>10263</v>
      </c>
      <c r="G97" s="192">
        <v>11917</v>
      </c>
      <c r="H97" s="192">
        <v>13448</v>
      </c>
      <c r="I97" s="194">
        <f>IFERROR(H97/G97-1,"-")</f>
        <v>0.12847193085508102</v>
      </c>
      <c r="J97" s="193">
        <f t="shared" si="43"/>
        <v>0.2237692237692237</v>
      </c>
      <c r="K97" s="192">
        <f t="shared" si="44"/>
        <v>1531</v>
      </c>
      <c r="L97" s="192">
        <f t="shared" si="45"/>
        <v>2459</v>
      </c>
      <c r="M97" s="193">
        <f t="shared" si="42"/>
        <v>4.2470716901785201E-3</v>
      </c>
    </row>
    <row r="98" spans="2:13" x14ac:dyDescent="0.25">
      <c r="B98" s="196" t="s">
        <v>110</v>
      </c>
      <c r="C98" s="197">
        <v>1419</v>
      </c>
      <c r="D98" s="197">
        <v>1541</v>
      </c>
      <c r="E98" s="197">
        <v>994</v>
      </c>
      <c r="F98" s="197">
        <v>1389</v>
      </c>
      <c r="G98" s="197">
        <v>1721</v>
      </c>
      <c r="H98" s="197">
        <v>2001</v>
      </c>
      <c r="I98" s="199">
        <f t="shared" ref="I98:I105" si="46">IFERROR(H98/G98-1,"-")</f>
        <v>0.16269610691458447</v>
      </c>
      <c r="J98" s="198">
        <f t="shared" si="43"/>
        <v>0.29850746268656714</v>
      </c>
      <c r="K98" s="197">
        <f t="shared" si="44"/>
        <v>280</v>
      </c>
      <c r="L98" s="197">
        <f t="shared" si="45"/>
        <v>460</v>
      </c>
      <c r="M98" s="198">
        <f t="shared" si="42"/>
        <v>6.3194456068167899E-4</v>
      </c>
    </row>
    <row r="99" spans="2:13" x14ac:dyDescent="0.25">
      <c r="B99" s="196" t="s">
        <v>113</v>
      </c>
      <c r="C99" s="197">
        <v>2625</v>
      </c>
      <c r="D99" s="197">
        <v>2274</v>
      </c>
      <c r="E99" s="197">
        <v>1071</v>
      </c>
      <c r="F99" s="197">
        <v>1979</v>
      </c>
      <c r="G99" s="197">
        <v>2132</v>
      </c>
      <c r="H99" s="197">
        <v>2613</v>
      </c>
      <c r="I99" s="199">
        <f t="shared" si="46"/>
        <v>0.22560975609756095</v>
      </c>
      <c r="J99" s="198">
        <f t="shared" si="43"/>
        <v>0.14907651715039583</v>
      </c>
      <c r="K99" s="197">
        <f t="shared" si="44"/>
        <v>481</v>
      </c>
      <c r="L99" s="197">
        <f t="shared" si="45"/>
        <v>339</v>
      </c>
      <c r="M99" s="198">
        <f t="shared" si="42"/>
        <v>8.2522295705208756E-4</v>
      </c>
    </row>
    <row r="100" spans="2:13" x14ac:dyDescent="0.25">
      <c r="B100" s="196" t="s">
        <v>116</v>
      </c>
      <c r="C100" s="197">
        <v>2489</v>
      </c>
      <c r="D100" s="197">
        <v>2218</v>
      </c>
      <c r="E100" s="197">
        <v>1161</v>
      </c>
      <c r="F100" s="197">
        <v>1979</v>
      </c>
      <c r="G100" s="197">
        <v>2303</v>
      </c>
      <c r="H100" s="197">
        <v>2266</v>
      </c>
      <c r="I100" s="199">
        <f t="shared" si="46"/>
        <v>-1.6066000868432462E-2</v>
      </c>
      <c r="J100" s="198">
        <f t="shared" si="43"/>
        <v>2.1641118124436476E-2</v>
      </c>
      <c r="K100" s="197">
        <f t="shared" si="44"/>
        <v>-37</v>
      </c>
      <c r="L100" s="197">
        <f t="shared" si="45"/>
        <v>48</v>
      </c>
      <c r="M100" s="198">
        <f t="shared" si="42"/>
        <v>7.1563536956755858E-4</v>
      </c>
    </row>
    <row r="101" spans="2:13" x14ac:dyDescent="0.25">
      <c r="B101" s="196" t="s">
        <v>123</v>
      </c>
      <c r="C101" s="197">
        <v>348</v>
      </c>
      <c r="D101" s="197">
        <v>375</v>
      </c>
      <c r="E101" s="197">
        <v>265</v>
      </c>
      <c r="F101" s="197">
        <v>714</v>
      </c>
      <c r="G101" s="197">
        <v>569</v>
      </c>
      <c r="H101" s="197">
        <v>627</v>
      </c>
      <c r="I101" s="199">
        <f t="shared" si="46"/>
        <v>0.10193321616871698</v>
      </c>
      <c r="J101" s="198">
        <f t="shared" si="43"/>
        <v>0.67199999999999993</v>
      </c>
      <c r="K101" s="197">
        <f t="shared" si="44"/>
        <v>58</v>
      </c>
      <c r="L101" s="197">
        <f t="shared" si="45"/>
        <v>252</v>
      </c>
      <c r="M101" s="198">
        <f t="shared" si="42"/>
        <v>1.9801561196772252E-4</v>
      </c>
    </row>
    <row r="102" spans="2:13" x14ac:dyDescent="0.25">
      <c r="B102" s="196" t="s">
        <v>119</v>
      </c>
      <c r="C102" s="197">
        <v>288</v>
      </c>
      <c r="D102" s="197">
        <v>335</v>
      </c>
      <c r="E102" s="197">
        <v>132</v>
      </c>
      <c r="F102" s="197">
        <v>434</v>
      </c>
      <c r="G102" s="197">
        <v>336</v>
      </c>
      <c r="H102" s="197">
        <v>539</v>
      </c>
      <c r="I102" s="199">
        <f t="shared" si="46"/>
        <v>0.60416666666666674</v>
      </c>
      <c r="J102" s="198">
        <f t="shared" si="43"/>
        <v>0.60895522388059709</v>
      </c>
      <c r="K102" s="197">
        <f t="shared" si="44"/>
        <v>203</v>
      </c>
      <c r="L102" s="197">
        <f t="shared" si="45"/>
        <v>204</v>
      </c>
      <c r="M102" s="198">
        <f t="shared" si="42"/>
        <v>1.7022394713014742E-4</v>
      </c>
    </row>
    <row r="103" spans="2:13" x14ac:dyDescent="0.25">
      <c r="B103" s="196" t="s">
        <v>128</v>
      </c>
      <c r="C103" s="197">
        <v>98</v>
      </c>
      <c r="D103" s="197">
        <v>104</v>
      </c>
      <c r="E103" s="197">
        <v>112</v>
      </c>
      <c r="F103" s="197">
        <v>190</v>
      </c>
      <c r="G103" s="197">
        <v>96</v>
      </c>
      <c r="H103" s="197">
        <v>161</v>
      </c>
      <c r="I103" s="199">
        <f t="shared" si="46"/>
        <v>0.67708333333333326</v>
      </c>
      <c r="J103" s="198">
        <f t="shared" si="43"/>
        <v>0.54807692307692313</v>
      </c>
      <c r="K103" s="197">
        <f t="shared" si="44"/>
        <v>65</v>
      </c>
      <c r="L103" s="197">
        <f t="shared" si="45"/>
        <v>57</v>
      </c>
      <c r="M103" s="198">
        <f t="shared" si="42"/>
        <v>5.0846114077836242E-5</v>
      </c>
    </row>
    <row r="104" spans="2:13" x14ac:dyDescent="0.25">
      <c r="B104" s="196" t="s">
        <v>131</v>
      </c>
      <c r="C104" s="197">
        <v>227</v>
      </c>
      <c r="D104" s="197">
        <v>139</v>
      </c>
      <c r="E104" s="197">
        <v>61</v>
      </c>
      <c r="F104" s="197">
        <v>103</v>
      </c>
      <c r="G104" s="197">
        <v>164</v>
      </c>
      <c r="H104" s="197">
        <v>267</v>
      </c>
      <c r="I104" s="199">
        <f t="shared" si="46"/>
        <v>0.62804878048780477</v>
      </c>
      <c r="J104" s="198">
        <f t="shared" si="43"/>
        <v>0.92086330935251803</v>
      </c>
      <c r="K104" s="197">
        <f t="shared" si="44"/>
        <v>103</v>
      </c>
      <c r="L104" s="197">
        <f t="shared" si="45"/>
        <v>128</v>
      </c>
      <c r="M104" s="198">
        <f t="shared" si="42"/>
        <v>8.4322437632188053E-5</v>
      </c>
    </row>
    <row r="105" spans="2:13" x14ac:dyDescent="0.25">
      <c r="B105" s="202" t="s">
        <v>145</v>
      </c>
      <c r="C105" s="203">
        <f t="shared" ref="C105:H105" si="47">C97-SUM(C98:C104)</f>
        <v>4271</v>
      </c>
      <c r="D105" s="203">
        <f t="shared" si="47"/>
        <v>4003</v>
      </c>
      <c r="E105" s="203">
        <f t="shared" si="47"/>
        <v>1504</v>
      </c>
      <c r="F105" s="203">
        <f t="shared" si="47"/>
        <v>3475</v>
      </c>
      <c r="G105" s="203">
        <f t="shared" si="47"/>
        <v>4596</v>
      </c>
      <c r="H105" s="203">
        <f t="shared" si="47"/>
        <v>4974</v>
      </c>
      <c r="I105" s="205">
        <f t="shared" si="46"/>
        <v>8.2245430809399389E-2</v>
      </c>
      <c r="J105" s="204">
        <f t="shared" si="43"/>
        <v>0.2425680739445415</v>
      </c>
      <c r="K105" s="203">
        <f>H105-G105</f>
        <v>378</v>
      </c>
      <c r="L105" s="203">
        <f t="shared" si="45"/>
        <v>971</v>
      </c>
      <c r="M105" s="204">
        <f t="shared" si="42"/>
        <v>1.5708606920693011E-3</v>
      </c>
    </row>
    <row r="106" spans="2:13" x14ac:dyDescent="0.25">
      <c r="B106" s="187" t="s">
        <v>50</v>
      </c>
      <c r="C106" s="185"/>
      <c r="D106" s="185"/>
      <c r="E106" s="185"/>
      <c r="F106" s="185"/>
      <c r="G106" s="185"/>
      <c r="H106" s="186"/>
      <c r="I106" s="186"/>
      <c r="J106" s="186"/>
      <c r="K106" s="186"/>
      <c r="L106" s="185"/>
      <c r="M106" s="185"/>
    </row>
    <row r="107" spans="2:13" x14ac:dyDescent="0.25">
      <c r="B107" s="188" t="s">
        <v>68</v>
      </c>
      <c r="C107" s="212">
        <v>83270</v>
      </c>
      <c r="D107" s="212">
        <v>82063</v>
      </c>
      <c r="E107" s="212">
        <v>36009</v>
      </c>
      <c r="F107" s="212">
        <v>107595</v>
      </c>
      <c r="G107" s="212">
        <v>148504</v>
      </c>
      <c r="H107" s="212">
        <v>138865</v>
      </c>
      <c r="I107" s="213">
        <f>IFERROR(H107/G107-1,"-")</f>
        <v>-6.4907342563163328E-2</v>
      </c>
      <c r="J107" s="213">
        <f>IFERROR(H107/D107-1,"-")</f>
        <v>0.69217552368302404</v>
      </c>
      <c r="K107" s="212">
        <f>H107-G107</f>
        <v>-9639</v>
      </c>
      <c r="L107" s="212">
        <f>H107-D107</f>
        <v>56802</v>
      </c>
      <c r="M107" s="213">
        <f t="shared" ref="M107:M119" si="48">H107/H$9</f>
        <v>4.3855562928066645E-2</v>
      </c>
    </row>
    <row r="108" spans="2:13" x14ac:dyDescent="0.25">
      <c r="B108" s="191" t="s">
        <v>97</v>
      </c>
      <c r="C108" s="192">
        <v>16048</v>
      </c>
      <c r="D108" s="192">
        <v>16693</v>
      </c>
      <c r="E108" s="192">
        <v>7208</v>
      </c>
      <c r="F108" s="192">
        <v>24458</v>
      </c>
      <c r="G108" s="192">
        <v>31500</v>
      </c>
      <c r="H108" s="192">
        <v>28196</v>
      </c>
      <c r="I108" s="194">
        <f>IFERROR(H108/G108-1,"-")</f>
        <v>-0.10488888888888892</v>
      </c>
      <c r="J108" s="193">
        <f t="shared" ref="J108:J119" si="49">IFERROR(H108/D108-1,"-")</f>
        <v>0.68909123584736109</v>
      </c>
      <c r="K108" s="192">
        <f t="shared" ref="K108:K118" si="50">H108-G108</f>
        <v>-3304</v>
      </c>
      <c r="L108" s="192">
        <f t="shared" ref="L108:L119" si="51">H108-D108</f>
        <v>11503</v>
      </c>
      <c r="M108" s="193">
        <f t="shared" si="48"/>
        <v>8.9047020654575825E-3</v>
      </c>
    </row>
    <row r="109" spans="2:13" x14ac:dyDescent="0.25">
      <c r="B109" s="196" t="s">
        <v>103</v>
      </c>
      <c r="C109" s="197">
        <v>6129</v>
      </c>
      <c r="D109" s="197">
        <v>6336</v>
      </c>
      <c r="E109" s="197">
        <v>1451</v>
      </c>
      <c r="F109" s="197">
        <v>8840</v>
      </c>
      <c r="G109" s="197">
        <v>12945</v>
      </c>
      <c r="H109" s="197">
        <v>8706</v>
      </c>
      <c r="I109" s="199">
        <f>IFERROR(H109/G109-1,"-")</f>
        <v>-0.32746234067207414</v>
      </c>
      <c r="J109" s="198">
        <f t="shared" si="49"/>
        <v>0.37405303030303028</v>
      </c>
      <c r="K109" s="197">
        <f t="shared" si="50"/>
        <v>-4239</v>
      </c>
      <c r="L109" s="197">
        <f t="shared" si="51"/>
        <v>2370</v>
      </c>
      <c r="M109" s="198">
        <f t="shared" si="48"/>
        <v>2.7494799326810084E-3</v>
      </c>
    </row>
    <row r="110" spans="2:13" x14ac:dyDescent="0.25">
      <c r="B110" s="196" t="s">
        <v>100</v>
      </c>
      <c r="C110" s="197">
        <v>9919</v>
      </c>
      <c r="D110" s="197">
        <v>10357</v>
      </c>
      <c r="E110" s="197">
        <v>5757</v>
      </c>
      <c r="F110" s="197">
        <v>15618</v>
      </c>
      <c r="G110" s="197">
        <v>18555</v>
      </c>
      <c r="H110" s="197">
        <v>19490</v>
      </c>
      <c r="I110" s="199">
        <f>IFERROR(H110/G110-1,"-")</f>
        <v>5.0390730261385075E-2</v>
      </c>
      <c r="J110" s="198">
        <f t="shared" si="49"/>
        <v>0.88181905957323559</v>
      </c>
      <c r="K110" s="197">
        <f t="shared" si="50"/>
        <v>935</v>
      </c>
      <c r="L110" s="197">
        <f t="shared" si="51"/>
        <v>9133</v>
      </c>
      <c r="M110" s="198">
        <f t="shared" si="48"/>
        <v>6.1552221327765737E-3</v>
      </c>
    </row>
    <row r="111" spans="2:13" x14ac:dyDescent="0.25">
      <c r="B111" s="191" t="s">
        <v>107</v>
      </c>
      <c r="C111" s="192">
        <v>67222</v>
      </c>
      <c r="D111" s="192">
        <v>65370</v>
      </c>
      <c r="E111" s="192">
        <v>28801</v>
      </c>
      <c r="F111" s="192">
        <v>83137</v>
      </c>
      <c r="G111" s="192">
        <v>117004</v>
      </c>
      <c r="H111" s="192">
        <v>110669</v>
      </c>
      <c r="I111" s="194">
        <f>IFERROR(H111/G111-1,"-")</f>
        <v>-5.4143448087244916E-2</v>
      </c>
      <c r="J111" s="193">
        <f t="shared" si="49"/>
        <v>0.69296313293559741</v>
      </c>
      <c r="K111" s="192">
        <f t="shared" si="50"/>
        <v>-6335</v>
      </c>
      <c r="L111" s="192">
        <f t="shared" si="51"/>
        <v>45299</v>
      </c>
      <c r="M111" s="193">
        <f t="shared" si="48"/>
        <v>3.4950860862609061E-2</v>
      </c>
    </row>
    <row r="112" spans="2:13" x14ac:dyDescent="0.25">
      <c r="B112" s="196" t="s">
        <v>110</v>
      </c>
      <c r="C112" s="197">
        <v>37199</v>
      </c>
      <c r="D112" s="197">
        <v>36272</v>
      </c>
      <c r="E112" s="197">
        <v>15739</v>
      </c>
      <c r="F112" s="197">
        <v>48464</v>
      </c>
      <c r="G112" s="197">
        <v>75563</v>
      </c>
      <c r="H112" s="197">
        <v>67792</v>
      </c>
      <c r="I112" s="199">
        <f t="shared" ref="I112:I119" si="52">IFERROR(H112/G112-1,"-")</f>
        <v>-0.10284133769172743</v>
      </c>
      <c r="J112" s="198">
        <f t="shared" si="49"/>
        <v>0.86898985443317156</v>
      </c>
      <c r="K112" s="197">
        <f t="shared" si="50"/>
        <v>-7771</v>
      </c>
      <c r="L112" s="197">
        <f t="shared" si="51"/>
        <v>31520</v>
      </c>
      <c r="M112" s="198">
        <f t="shared" si="48"/>
        <v>2.1409687984873756E-2</v>
      </c>
    </row>
    <row r="113" spans="2:13" x14ac:dyDescent="0.25">
      <c r="B113" s="196" t="s">
        <v>113</v>
      </c>
      <c r="C113" s="197">
        <v>7352</v>
      </c>
      <c r="D113" s="197">
        <v>5610</v>
      </c>
      <c r="E113" s="197">
        <v>1827</v>
      </c>
      <c r="F113" s="197">
        <v>3868</v>
      </c>
      <c r="G113" s="197">
        <v>5363</v>
      </c>
      <c r="H113" s="197">
        <v>4954</v>
      </c>
      <c r="I113" s="199">
        <f t="shared" si="52"/>
        <v>-7.6263285474547859E-2</v>
      </c>
      <c r="J113" s="198">
        <f t="shared" si="49"/>
        <v>-0.11693404634581106</v>
      </c>
      <c r="K113" s="197">
        <f t="shared" si="50"/>
        <v>-409</v>
      </c>
      <c r="L113" s="197">
        <f t="shared" si="51"/>
        <v>-656</v>
      </c>
      <c r="M113" s="198">
        <f t="shared" si="48"/>
        <v>1.5645444046062159E-3</v>
      </c>
    </row>
    <row r="114" spans="2:13" x14ac:dyDescent="0.25">
      <c r="B114" s="196" t="s">
        <v>116</v>
      </c>
      <c r="C114" s="197">
        <v>7788</v>
      </c>
      <c r="D114" s="197">
        <v>7311</v>
      </c>
      <c r="E114" s="197">
        <v>1518</v>
      </c>
      <c r="F114" s="197">
        <v>5029</v>
      </c>
      <c r="G114" s="197">
        <v>9203</v>
      </c>
      <c r="H114" s="197">
        <v>7511</v>
      </c>
      <c r="I114" s="199">
        <f t="shared" si="52"/>
        <v>-0.18385309138324457</v>
      </c>
      <c r="J114" s="198">
        <f t="shared" si="49"/>
        <v>2.7356038845575137E-2</v>
      </c>
      <c r="K114" s="197">
        <f t="shared" si="50"/>
        <v>-1692</v>
      </c>
      <c r="L114" s="197">
        <f t="shared" si="51"/>
        <v>200</v>
      </c>
      <c r="M114" s="198">
        <f t="shared" si="48"/>
        <v>2.3720817567616649E-3</v>
      </c>
    </row>
    <row r="115" spans="2:13" x14ac:dyDescent="0.25">
      <c r="B115" s="196" t="s">
        <v>123</v>
      </c>
      <c r="C115" s="197">
        <v>1450</v>
      </c>
      <c r="D115" s="197">
        <v>1509</v>
      </c>
      <c r="E115" s="197">
        <v>586</v>
      </c>
      <c r="F115" s="197">
        <v>3931</v>
      </c>
      <c r="G115" s="197">
        <v>3495</v>
      </c>
      <c r="H115" s="197">
        <v>3811</v>
      </c>
      <c r="I115" s="199">
        <f t="shared" si="52"/>
        <v>9.0414878397711007E-2</v>
      </c>
      <c r="J115" s="198">
        <f t="shared" si="49"/>
        <v>1.5255135851557324</v>
      </c>
      <c r="K115" s="197">
        <f t="shared" si="50"/>
        <v>316</v>
      </c>
      <c r="L115" s="197">
        <f t="shared" si="51"/>
        <v>2302</v>
      </c>
      <c r="M115" s="198">
        <f t="shared" si="48"/>
        <v>1.2035685760908939E-3</v>
      </c>
    </row>
    <row r="116" spans="2:13" x14ac:dyDescent="0.25">
      <c r="B116" s="196" t="s">
        <v>119</v>
      </c>
      <c r="C116" s="197">
        <v>2138</v>
      </c>
      <c r="D116" s="197">
        <v>2238</v>
      </c>
      <c r="E116" s="197">
        <v>875</v>
      </c>
      <c r="F116" s="197">
        <v>2948</v>
      </c>
      <c r="G116" s="197">
        <v>3386</v>
      </c>
      <c r="H116" s="197">
        <v>2969</v>
      </c>
      <c r="I116" s="199">
        <f t="shared" si="52"/>
        <v>-0.12315416420555225</v>
      </c>
      <c r="J116" s="198">
        <f t="shared" si="49"/>
        <v>0.32663092046470066</v>
      </c>
      <c r="K116" s="197">
        <f t="shared" si="50"/>
        <v>-417</v>
      </c>
      <c r="L116" s="197">
        <f t="shared" si="51"/>
        <v>731</v>
      </c>
      <c r="M116" s="198">
        <f t="shared" si="48"/>
        <v>9.3765287389500494E-4</v>
      </c>
    </row>
    <row r="117" spans="2:13" x14ac:dyDescent="0.25">
      <c r="B117" s="196" t="s">
        <v>128</v>
      </c>
      <c r="C117" s="197">
        <v>480</v>
      </c>
      <c r="D117" s="197">
        <v>479</v>
      </c>
      <c r="E117" s="197">
        <v>386</v>
      </c>
      <c r="F117" s="197">
        <v>495</v>
      </c>
      <c r="G117" s="197">
        <v>853</v>
      </c>
      <c r="H117" s="197">
        <v>894</v>
      </c>
      <c r="I117" s="199">
        <f t="shared" si="52"/>
        <v>4.8065650644783187E-2</v>
      </c>
      <c r="J117" s="198">
        <f t="shared" si="49"/>
        <v>0.86638830897703545</v>
      </c>
      <c r="K117" s="197">
        <f t="shared" si="50"/>
        <v>41</v>
      </c>
      <c r="L117" s="197">
        <f t="shared" si="51"/>
        <v>415</v>
      </c>
      <c r="M117" s="198">
        <f t="shared" si="48"/>
        <v>2.8233804959991058E-4</v>
      </c>
    </row>
    <row r="118" spans="2:13" x14ac:dyDescent="0.25">
      <c r="B118" s="196" t="s">
        <v>131</v>
      </c>
      <c r="C118" s="197">
        <v>1137</v>
      </c>
      <c r="D118" s="197">
        <v>890</v>
      </c>
      <c r="E118" s="197">
        <v>909</v>
      </c>
      <c r="F118" s="197">
        <v>708</v>
      </c>
      <c r="G118" s="197">
        <v>455</v>
      </c>
      <c r="H118" s="197">
        <v>1131</v>
      </c>
      <c r="I118" s="199">
        <f t="shared" si="52"/>
        <v>1.4857142857142858</v>
      </c>
      <c r="J118" s="198">
        <f t="shared" si="49"/>
        <v>0.27078651685393251</v>
      </c>
      <c r="K118" s="197">
        <f t="shared" si="50"/>
        <v>676</v>
      </c>
      <c r="L118" s="197">
        <f t="shared" si="51"/>
        <v>241</v>
      </c>
      <c r="M118" s="198">
        <f t="shared" si="48"/>
        <v>3.5718605603747073E-4</v>
      </c>
    </row>
    <row r="119" spans="2:13" x14ac:dyDescent="0.25">
      <c r="B119" s="202" t="s">
        <v>145</v>
      </c>
      <c r="C119" s="203">
        <f t="shared" ref="C119:H119" si="53">C111-SUM(C112:C118)</f>
        <v>9678</v>
      </c>
      <c r="D119" s="203">
        <f t="shared" si="53"/>
        <v>11061</v>
      </c>
      <c r="E119" s="203">
        <f t="shared" si="53"/>
        <v>6961</v>
      </c>
      <c r="F119" s="203">
        <f t="shared" si="53"/>
        <v>17694</v>
      </c>
      <c r="G119" s="203">
        <f t="shared" si="53"/>
        <v>18686</v>
      </c>
      <c r="H119" s="203">
        <f t="shared" si="53"/>
        <v>21607</v>
      </c>
      <c r="I119" s="205">
        <f t="shared" si="52"/>
        <v>0.15632023975168585</v>
      </c>
      <c r="J119" s="204">
        <f t="shared" si="49"/>
        <v>0.95344001446523818</v>
      </c>
      <c r="K119" s="203">
        <f>H119-G119</f>
        <v>2921</v>
      </c>
      <c r="L119" s="203">
        <f t="shared" si="51"/>
        <v>10546</v>
      </c>
      <c r="M119" s="204">
        <f t="shared" si="48"/>
        <v>6.8238011607441472E-3</v>
      </c>
    </row>
    <row r="120" spans="2:13" x14ac:dyDescent="0.25">
      <c r="B120" s="187" t="s">
        <v>51</v>
      </c>
      <c r="C120" s="185"/>
      <c r="D120" s="185"/>
      <c r="E120" s="185"/>
      <c r="F120" s="185"/>
      <c r="G120" s="185"/>
      <c r="H120" s="186"/>
      <c r="I120" s="186"/>
      <c r="J120" s="186"/>
      <c r="K120" s="186"/>
      <c r="L120" s="185"/>
      <c r="M120" s="185"/>
    </row>
    <row r="121" spans="2:13" x14ac:dyDescent="0.25">
      <c r="B121" s="188" t="s">
        <v>68</v>
      </c>
      <c r="C121" s="212">
        <v>139868</v>
      </c>
      <c r="D121" s="212">
        <v>129345</v>
      </c>
      <c r="E121" s="212">
        <v>52853</v>
      </c>
      <c r="F121" s="212">
        <v>122504</v>
      </c>
      <c r="G121" s="212">
        <v>143386</v>
      </c>
      <c r="H121" s="212">
        <v>147042</v>
      </c>
      <c r="I121" s="213">
        <f>IFERROR(H121/G121-1,"-")</f>
        <v>2.5497607855718085E-2</v>
      </c>
      <c r="J121" s="213">
        <f>IFERROR(H121/D121-1,"-")</f>
        <v>0.13682013220456923</v>
      </c>
      <c r="K121" s="212">
        <f>H121-G121</f>
        <v>3656</v>
      </c>
      <c r="L121" s="212">
        <f>H121-D121</f>
        <v>17697</v>
      </c>
      <c r="M121" s="213">
        <f t="shared" ref="M121:M133" si="54">H121/H$9</f>
        <v>4.6437977057349047E-2</v>
      </c>
    </row>
    <row r="122" spans="2:13" x14ac:dyDescent="0.25">
      <c r="B122" s="191" t="s">
        <v>97</v>
      </c>
      <c r="C122" s="192">
        <v>83190</v>
      </c>
      <c r="D122" s="192">
        <v>70125</v>
      </c>
      <c r="E122" s="192">
        <v>26940</v>
      </c>
      <c r="F122" s="192">
        <v>75501</v>
      </c>
      <c r="G122" s="192">
        <v>88192</v>
      </c>
      <c r="H122" s="192">
        <v>92234</v>
      </c>
      <c r="I122" s="194">
        <f>IFERROR(H122/G122-1,"-")</f>
        <v>4.5831821480406321E-2</v>
      </c>
      <c r="J122" s="193">
        <f t="shared" ref="J122:J133" si="55">IFERROR(H122/D122-1,"-")</f>
        <v>0.31527985739750441</v>
      </c>
      <c r="K122" s="192">
        <f t="shared" ref="K122:K132" si="56">H122-G122</f>
        <v>4042</v>
      </c>
      <c r="L122" s="192">
        <f t="shared" ref="L122:L133" si="57">H122-D122</f>
        <v>22109</v>
      </c>
      <c r="M122" s="193">
        <f t="shared" si="54"/>
        <v>2.9128822893510237E-2</v>
      </c>
    </row>
    <row r="123" spans="2:13" x14ac:dyDescent="0.25">
      <c r="B123" s="196" t="s">
        <v>103</v>
      </c>
      <c r="C123" s="197">
        <v>45820</v>
      </c>
      <c r="D123" s="197">
        <v>34639</v>
      </c>
      <c r="E123" s="197">
        <v>13715</v>
      </c>
      <c r="F123" s="197">
        <v>38799</v>
      </c>
      <c r="G123" s="197">
        <v>40048</v>
      </c>
      <c r="H123" s="197">
        <v>43987</v>
      </c>
      <c r="I123" s="199">
        <f>IFERROR(H123/G123-1,"-")</f>
        <v>9.8356971634039114E-2</v>
      </c>
      <c r="J123" s="198">
        <f t="shared" si="55"/>
        <v>0.26986922255261403</v>
      </c>
      <c r="K123" s="197">
        <f t="shared" si="56"/>
        <v>3939</v>
      </c>
      <c r="L123" s="197">
        <f t="shared" si="57"/>
        <v>9348</v>
      </c>
      <c r="M123" s="198">
        <f t="shared" si="54"/>
        <v>1.3891726831936539E-2</v>
      </c>
    </row>
    <row r="124" spans="2:13" x14ac:dyDescent="0.25">
      <c r="B124" s="196" t="s">
        <v>100</v>
      </c>
      <c r="C124" s="197">
        <v>37370</v>
      </c>
      <c r="D124" s="197">
        <v>35486</v>
      </c>
      <c r="E124" s="197">
        <v>13225</v>
      </c>
      <c r="F124" s="197">
        <v>36702</v>
      </c>
      <c r="G124" s="197">
        <v>48144</v>
      </c>
      <c r="H124" s="197">
        <v>48247</v>
      </c>
      <c r="I124" s="199">
        <f>IFERROR(H124/G124-1,"-")</f>
        <v>2.1394150880691409E-3</v>
      </c>
      <c r="J124" s="198">
        <f t="shared" si="55"/>
        <v>0.35960660542185652</v>
      </c>
      <c r="K124" s="197">
        <f t="shared" si="56"/>
        <v>103</v>
      </c>
      <c r="L124" s="197">
        <f t="shared" si="57"/>
        <v>12761</v>
      </c>
      <c r="M124" s="198">
        <f t="shared" si="54"/>
        <v>1.5237096061573696E-2</v>
      </c>
    </row>
    <row r="125" spans="2:13" x14ac:dyDescent="0.25">
      <c r="B125" s="191" t="s">
        <v>107</v>
      </c>
      <c r="C125" s="192">
        <v>56678</v>
      </c>
      <c r="D125" s="192">
        <v>59220</v>
      </c>
      <c r="E125" s="192">
        <v>25913</v>
      </c>
      <c r="F125" s="192">
        <v>47003</v>
      </c>
      <c r="G125" s="192">
        <v>55194</v>
      </c>
      <c r="H125" s="192">
        <v>54808</v>
      </c>
      <c r="I125" s="194">
        <f>IFERROR(H125/G125-1,"-")</f>
        <v>-6.9935137877304987E-3</v>
      </c>
      <c r="J125" s="193">
        <f t="shared" si="55"/>
        <v>-7.4501857480580913E-2</v>
      </c>
      <c r="K125" s="192">
        <f t="shared" si="56"/>
        <v>-386</v>
      </c>
      <c r="L125" s="192">
        <f t="shared" si="57"/>
        <v>-4412</v>
      </c>
      <c r="M125" s="193">
        <f t="shared" si="54"/>
        <v>1.7309154163838811E-2</v>
      </c>
    </row>
    <row r="126" spans="2:13" x14ac:dyDescent="0.25">
      <c r="B126" s="196" t="s">
        <v>110</v>
      </c>
      <c r="C126" s="197">
        <v>7462</v>
      </c>
      <c r="D126" s="197">
        <v>6236</v>
      </c>
      <c r="E126" s="197">
        <v>2810</v>
      </c>
      <c r="F126" s="197">
        <v>4796</v>
      </c>
      <c r="G126" s="197">
        <v>6695</v>
      </c>
      <c r="H126" s="197">
        <v>6643</v>
      </c>
      <c r="I126" s="199">
        <f t="shared" ref="I126:I133" si="58">IFERROR(H126/G126-1,"-")</f>
        <v>-7.7669902912621547E-3</v>
      </c>
      <c r="J126" s="198">
        <f t="shared" si="55"/>
        <v>6.5266196279666344E-2</v>
      </c>
      <c r="K126" s="197">
        <f t="shared" si="56"/>
        <v>-52</v>
      </c>
      <c r="L126" s="197">
        <f t="shared" si="57"/>
        <v>407</v>
      </c>
      <c r="M126" s="198">
        <f t="shared" si="54"/>
        <v>2.0979548808637651E-3</v>
      </c>
    </row>
    <row r="127" spans="2:13" x14ac:dyDescent="0.25">
      <c r="B127" s="196" t="s">
        <v>113</v>
      </c>
      <c r="C127" s="197">
        <v>6461</v>
      </c>
      <c r="D127" s="197">
        <v>5758</v>
      </c>
      <c r="E127" s="197">
        <v>2894</v>
      </c>
      <c r="F127" s="197">
        <v>5107</v>
      </c>
      <c r="G127" s="197">
        <v>8113</v>
      </c>
      <c r="H127" s="197">
        <v>7662</v>
      </c>
      <c r="I127" s="199">
        <f t="shared" si="58"/>
        <v>-5.5589794157524963E-2</v>
      </c>
      <c r="J127" s="198">
        <f t="shared" si="55"/>
        <v>0.33067037165682533</v>
      </c>
      <c r="K127" s="197">
        <f t="shared" si="56"/>
        <v>-451</v>
      </c>
      <c r="L127" s="197">
        <f t="shared" si="57"/>
        <v>1904</v>
      </c>
      <c r="M127" s="198">
        <f t="shared" si="54"/>
        <v>2.4197697271079585E-3</v>
      </c>
    </row>
    <row r="128" spans="2:13" x14ac:dyDescent="0.25">
      <c r="B128" s="196" t="s">
        <v>116</v>
      </c>
      <c r="C128" s="197">
        <v>3735</v>
      </c>
      <c r="D128" s="197">
        <v>3861</v>
      </c>
      <c r="E128" s="197">
        <v>1950</v>
      </c>
      <c r="F128" s="197">
        <v>4441</v>
      </c>
      <c r="G128" s="197">
        <v>4955</v>
      </c>
      <c r="H128" s="197">
        <v>4582</v>
      </c>
      <c r="I128" s="199">
        <f t="shared" si="58"/>
        <v>-7.5277497477295618E-2</v>
      </c>
      <c r="J128" s="198">
        <f t="shared" si="55"/>
        <v>0.18673918673918677</v>
      </c>
      <c r="K128" s="197">
        <f t="shared" si="56"/>
        <v>-373</v>
      </c>
      <c r="L128" s="197">
        <f t="shared" si="57"/>
        <v>721</v>
      </c>
      <c r="M128" s="198">
        <f t="shared" si="54"/>
        <v>1.4470614577928303E-3</v>
      </c>
    </row>
    <row r="129" spans="2:13" x14ac:dyDescent="0.25">
      <c r="B129" s="196" t="s">
        <v>123</v>
      </c>
      <c r="C129" s="197">
        <v>963</v>
      </c>
      <c r="D129" s="197">
        <v>995</v>
      </c>
      <c r="E129" s="197">
        <v>527</v>
      </c>
      <c r="F129" s="197">
        <v>1275</v>
      </c>
      <c r="G129" s="197">
        <v>1516</v>
      </c>
      <c r="H129" s="197">
        <v>1395</v>
      </c>
      <c r="I129" s="199">
        <f t="shared" si="58"/>
        <v>-7.9815303430079143E-2</v>
      </c>
      <c r="J129" s="198">
        <f t="shared" si="55"/>
        <v>0.40201005025125625</v>
      </c>
      <c r="K129" s="197">
        <f t="shared" si="56"/>
        <v>-121</v>
      </c>
      <c r="L129" s="197">
        <f t="shared" si="57"/>
        <v>400</v>
      </c>
      <c r="M129" s="198">
        <f t="shared" si="54"/>
        <v>4.4056105055019599E-4</v>
      </c>
    </row>
    <row r="130" spans="2:13" x14ac:dyDescent="0.25">
      <c r="B130" s="196" t="s">
        <v>119</v>
      </c>
      <c r="C130" s="197">
        <v>1049</v>
      </c>
      <c r="D130" s="197">
        <v>848</v>
      </c>
      <c r="E130" s="197">
        <v>455</v>
      </c>
      <c r="F130" s="197">
        <v>986</v>
      </c>
      <c r="G130" s="197">
        <v>1075</v>
      </c>
      <c r="H130" s="197">
        <v>1136</v>
      </c>
      <c r="I130" s="199">
        <f t="shared" si="58"/>
        <v>5.6744186046511658E-2</v>
      </c>
      <c r="J130" s="198">
        <f t="shared" si="55"/>
        <v>0.33962264150943389</v>
      </c>
      <c r="K130" s="197">
        <f t="shared" si="56"/>
        <v>61</v>
      </c>
      <c r="L130" s="197">
        <f t="shared" si="57"/>
        <v>288</v>
      </c>
      <c r="M130" s="198">
        <f t="shared" si="54"/>
        <v>3.5876512790324207E-4</v>
      </c>
    </row>
    <row r="131" spans="2:13" x14ac:dyDescent="0.25">
      <c r="B131" s="196" t="s">
        <v>128</v>
      </c>
      <c r="C131" s="197">
        <v>943</v>
      </c>
      <c r="D131" s="197">
        <v>1050</v>
      </c>
      <c r="E131" s="197">
        <v>630</v>
      </c>
      <c r="F131" s="197">
        <v>602</v>
      </c>
      <c r="G131" s="197">
        <v>800</v>
      </c>
      <c r="H131" s="197">
        <v>904</v>
      </c>
      <c r="I131" s="199">
        <f t="shared" si="58"/>
        <v>0.12999999999999989</v>
      </c>
      <c r="J131" s="198">
        <f t="shared" si="55"/>
        <v>-0.13904761904761909</v>
      </c>
      <c r="K131" s="197">
        <f t="shared" si="56"/>
        <v>104</v>
      </c>
      <c r="L131" s="197">
        <f t="shared" si="57"/>
        <v>-146</v>
      </c>
      <c r="M131" s="198">
        <f t="shared" si="54"/>
        <v>2.8549619333145316E-4</v>
      </c>
    </row>
    <row r="132" spans="2:13" x14ac:dyDescent="0.25">
      <c r="B132" s="196" t="s">
        <v>131</v>
      </c>
      <c r="C132" s="197">
        <v>1792</v>
      </c>
      <c r="D132" s="197">
        <v>1616</v>
      </c>
      <c r="E132" s="197">
        <v>970</v>
      </c>
      <c r="F132" s="197">
        <v>1056</v>
      </c>
      <c r="G132" s="197">
        <v>1493</v>
      </c>
      <c r="H132" s="197">
        <v>1365</v>
      </c>
      <c r="I132" s="199">
        <f t="shared" si="58"/>
        <v>-8.5733422638981871E-2</v>
      </c>
      <c r="J132" s="198">
        <f t="shared" si="55"/>
        <v>-0.15532178217821779</v>
      </c>
      <c r="K132" s="197">
        <f t="shared" si="56"/>
        <v>-128</v>
      </c>
      <c r="L132" s="197">
        <f t="shared" si="57"/>
        <v>-251</v>
      </c>
      <c r="M132" s="198">
        <f t="shared" si="54"/>
        <v>4.3108661935556815E-4</v>
      </c>
    </row>
    <row r="133" spans="2:13" x14ac:dyDescent="0.25">
      <c r="B133" s="202" t="s">
        <v>145</v>
      </c>
      <c r="C133" s="203">
        <f t="shared" ref="C133:H133" si="59">C125-SUM(C126:C132)</f>
        <v>34273</v>
      </c>
      <c r="D133" s="203">
        <f t="shared" si="59"/>
        <v>38856</v>
      </c>
      <c r="E133" s="203">
        <f t="shared" si="59"/>
        <v>15677</v>
      </c>
      <c r="F133" s="203">
        <f t="shared" si="59"/>
        <v>28740</v>
      </c>
      <c r="G133" s="203">
        <f t="shared" si="59"/>
        <v>30547</v>
      </c>
      <c r="H133" s="203">
        <f t="shared" si="59"/>
        <v>31121</v>
      </c>
      <c r="I133" s="205">
        <f t="shared" si="58"/>
        <v>1.8790715945919301E-2</v>
      </c>
      <c r="J133" s="204">
        <f t="shared" si="55"/>
        <v>-0.19906835495161623</v>
      </c>
      <c r="K133" s="203">
        <f>H133-G133</f>
        <v>574</v>
      </c>
      <c r="L133" s="203">
        <f t="shared" si="57"/>
        <v>-7735</v>
      </c>
      <c r="M133" s="204">
        <f t="shared" si="54"/>
        <v>9.8284591069337998E-3</v>
      </c>
    </row>
    <row r="134" spans="2:13" x14ac:dyDescent="0.25">
      <c r="B134" s="187" t="s">
        <v>52</v>
      </c>
      <c r="C134" s="185"/>
      <c r="D134" s="185"/>
      <c r="E134" s="185"/>
      <c r="F134" s="185"/>
      <c r="G134" s="185"/>
      <c r="H134" s="186"/>
      <c r="I134" s="186"/>
      <c r="J134" s="186"/>
      <c r="K134" s="186"/>
      <c r="L134" s="185"/>
      <c r="M134" s="185"/>
    </row>
    <row r="135" spans="2:13" x14ac:dyDescent="0.25">
      <c r="B135" s="188" t="s">
        <v>68</v>
      </c>
      <c r="C135" s="212">
        <v>157573</v>
      </c>
      <c r="D135" s="212">
        <v>140028</v>
      </c>
      <c r="E135" s="212">
        <v>52299</v>
      </c>
      <c r="F135" s="212">
        <v>145637</v>
      </c>
      <c r="G135" s="212">
        <v>157637</v>
      </c>
      <c r="H135" s="212">
        <v>167315</v>
      </c>
      <c r="I135" s="213">
        <f>IFERROR(H135/G135-1,"-")</f>
        <v>6.1394215824964959E-2</v>
      </c>
      <c r="J135" s="213">
        <f>IFERROR(H135/D135-1,"-")</f>
        <v>0.1948681692232983</v>
      </c>
      <c r="K135" s="212">
        <f>H135-G135</f>
        <v>9678</v>
      </c>
      <c r="L135" s="212">
        <f>H135-D135</f>
        <v>27287</v>
      </c>
      <c r="M135" s="213">
        <f t="shared" ref="M135:M147" si="60">H135/H$9</f>
        <v>5.2840481844305412E-2</v>
      </c>
    </row>
    <row r="136" spans="2:13" x14ac:dyDescent="0.25">
      <c r="B136" s="191" t="s">
        <v>97</v>
      </c>
      <c r="C136" s="192">
        <v>30295</v>
      </c>
      <c r="D136" s="192">
        <v>24593</v>
      </c>
      <c r="E136" s="192">
        <v>2629</v>
      </c>
      <c r="F136" s="192">
        <v>15534</v>
      </c>
      <c r="G136" s="192">
        <v>18834</v>
      </c>
      <c r="H136" s="192">
        <v>15150</v>
      </c>
      <c r="I136" s="194">
        <f>IFERROR(H136/G136-1,"-")</f>
        <v>-0.19560369544440903</v>
      </c>
      <c r="J136" s="193">
        <f t="shared" ref="J136:J147" si="61">IFERROR(H136/D136-1,"-")</f>
        <v>-0.38397104867238641</v>
      </c>
      <c r="K136" s="192">
        <f t="shared" ref="K136:K146" si="62">H136-G136</f>
        <v>-3684</v>
      </c>
      <c r="L136" s="192">
        <f t="shared" ref="L136:L147" si="63">H136-D136</f>
        <v>-9443</v>
      </c>
      <c r="M136" s="193">
        <f t="shared" si="60"/>
        <v>4.7845877532870749E-3</v>
      </c>
    </row>
    <row r="137" spans="2:13" x14ac:dyDescent="0.25">
      <c r="B137" s="196" t="s">
        <v>103</v>
      </c>
      <c r="C137" s="197">
        <v>22385</v>
      </c>
      <c r="D137" s="197">
        <v>14852</v>
      </c>
      <c r="E137" s="197">
        <v>1763</v>
      </c>
      <c r="F137" s="197">
        <v>10551</v>
      </c>
      <c r="G137" s="197">
        <v>12385</v>
      </c>
      <c r="H137" s="197">
        <v>10024</v>
      </c>
      <c r="I137" s="199">
        <f>IFERROR(H137/G137-1,"-")</f>
        <v>-0.19063383124747679</v>
      </c>
      <c r="J137" s="198">
        <f t="shared" si="61"/>
        <v>-0.32507406409911122</v>
      </c>
      <c r="K137" s="197">
        <f t="shared" si="62"/>
        <v>-2361</v>
      </c>
      <c r="L137" s="197">
        <f t="shared" si="63"/>
        <v>-4828</v>
      </c>
      <c r="M137" s="198">
        <f t="shared" si="60"/>
        <v>3.165723276498326E-3</v>
      </c>
    </row>
    <row r="138" spans="2:13" x14ac:dyDescent="0.25">
      <c r="B138" s="196" t="s">
        <v>100</v>
      </c>
      <c r="C138" s="197">
        <v>7910</v>
      </c>
      <c r="D138" s="197">
        <v>9741</v>
      </c>
      <c r="E138" s="197">
        <v>866</v>
      </c>
      <c r="F138" s="197">
        <v>4983</v>
      </c>
      <c r="G138" s="197">
        <v>6449</v>
      </c>
      <c r="H138" s="197">
        <v>5126</v>
      </c>
      <c r="I138" s="199">
        <f>IFERROR(H138/G138-1,"-")</f>
        <v>-0.20514808497441461</v>
      </c>
      <c r="J138" s="198">
        <f t="shared" si="61"/>
        <v>-0.47377066009649937</v>
      </c>
      <c r="K138" s="197">
        <f t="shared" si="62"/>
        <v>-1323</v>
      </c>
      <c r="L138" s="197">
        <f t="shared" si="63"/>
        <v>-4615</v>
      </c>
      <c r="M138" s="198">
        <f t="shared" si="60"/>
        <v>1.6188644767887489E-3</v>
      </c>
    </row>
    <row r="139" spans="2:13" x14ac:dyDescent="0.25">
      <c r="B139" s="191" t="s">
        <v>107</v>
      </c>
      <c r="C139" s="192">
        <v>127278</v>
      </c>
      <c r="D139" s="192">
        <v>115435</v>
      </c>
      <c r="E139" s="192">
        <v>49670</v>
      </c>
      <c r="F139" s="192">
        <v>130103</v>
      </c>
      <c r="G139" s="192">
        <v>138803</v>
      </c>
      <c r="H139" s="192">
        <v>152165</v>
      </c>
      <c r="I139" s="194">
        <f>IFERROR(H139/G139-1,"-")</f>
        <v>9.6265930851638704E-2</v>
      </c>
      <c r="J139" s="193">
        <f t="shared" si="61"/>
        <v>0.3181877246935505</v>
      </c>
      <c r="K139" s="192">
        <f t="shared" si="62"/>
        <v>13362</v>
      </c>
      <c r="L139" s="192">
        <f t="shared" si="63"/>
        <v>36730</v>
      </c>
      <c r="M139" s="193">
        <f t="shared" si="60"/>
        <v>4.8055894091018334E-2</v>
      </c>
    </row>
    <row r="140" spans="2:13" x14ac:dyDescent="0.25">
      <c r="B140" s="196" t="s">
        <v>110</v>
      </c>
      <c r="C140" s="197">
        <v>63542</v>
      </c>
      <c r="D140" s="197">
        <v>54661</v>
      </c>
      <c r="E140" s="197">
        <v>21732</v>
      </c>
      <c r="F140" s="197">
        <v>53836</v>
      </c>
      <c r="G140" s="197">
        <v>57454</v>
      </c>
      <c r="H140" s="197">
        <v>67114</v>
      </c>
      <c r="I140" s="199">
        <f t="shared" ref="I140:I147" si="64">IFERROR(H140/G140-1,"-")</f>
        <v>0.16813450760608495</v>
      </c>
      <c r="J140" s="198">
        <f t="shared" si="61"/>
        <v>0.22782239622399891</v>
      </c>
      <c r="K140" s="197">
        <f t="shared" si="62"/>
        <v>9660</v>
      </c>
      <c r="L140" s="197">
        <f t="shared" si="63"/>
        <v>12453</v>
      </c>
      <c r="M140" s="198">
        <f t="shared" si="60"/>
        <v>2.1195565839875165E-2</v>
      </c>
    </row>
    <row r="141" spans="2:13" x14ac:dyDescent="0.25">
      <c r="B141" s="196" t="s">
        <v>113</v>
      </c>
      <c r="C141" s="197">
        <v>8249</v>
      </c>
      <c r="D141" s="197">
        <v>8240</v>
      </c>
      <c r="E141" s="197">
        <v>3339</v>
      </c>
      <c r="F141" s="197">
        <v>8757</v>
      </c>
      <c r="G141" s="197">
        <v>11684</v>
      </c>
      <c r="H141" s="197">
        <v>12889</v>
      </c>
      <c r="I141" s="199">
        <f t="shared" si="64"/>
        <v>0.10313248887367332</v>
      </c>
      <c r="J141" s="198">
        <f t="shared" si="61"/>
        <v>0.56419902912621356</v>
      </c>
      <c r="K141" s="197">
        <f t="shared" si="62"/>
        <v>1205</v>
      </c>
      <c r="L141" s="197">
        <f t="shared" si="63"/>
        <v>4649</v>
      </c>
      <c r="M141" s="198">
        <f t="shared" si="60"/>
        <v>4.0705314555852879E-3</v>
      </c>
    </row>
    <row r="142" spans="2:13" x14ac:dyDescent="0.25">
      <c r="B142" s="196" t="s">
        <v>116</v>
      </c>
      <c r="C142" s="197">
        <v>15756</v>
      </c>
      <c r="D142" s="197">
        <v>11740</v>
      </c>
      <c r="E142" s="197">
        <v>3563</v>
      </c>
      <c r="F142" s="197">
        <v>16478</v>
      </c>
      <c r="G142" s="197">
        <v>14890</v>
      </c>
      <c r="H142" s="197">
        <v>15236</v>
      </c>
      <c r="I142" s="199">
        <f t="shared" si="64"/>
        <v>2.3237071860308989E-2</v>
      </c>
      <c r="J142" s="198">
        <f t="shared" si="61"/>
        <v>0.29778534923339017</v>
      </c>
      <c r="K142" s="197">
        <f t="shared" si="62"/>
        <v>346</v>
      </c>
      <c r="L142" s="197">
        <f t="shared" si="63"/>
        <v>3496</v>
      </c>
      <c r="M142" s="198">
        <f t="shared" si="60"/>
        <v>4.8117477893783412E-3</v>
      </c>
    </row>
    <row r="143" spans="2:13" x14ac:dyDescent="0.25">
      <c r="B143" s="196" t="s">
        <v>123</v>
      </c>
      <c r="C143" s="197">
        <v>2649</v>
      </c>
      <c r="D143" s="197">
        <v>2318</v>
      </c>
      <c r="E143" s="197">
        <v>765</v>
      </c>
      <c r="F143" s="197">
        <v>5965</v>
      </c>
      <c r="G143" s="197">
        <v>4950</v>
      </c>
      <c r="H143" s="197">
        <v>3776</v>
      </c>
      <c r="I143" s="199">
        <f t="shared" si="64"/>
        <v>-0.23717171717171714</v>
      </c>
      <c r="J143" s="198">
        <f t="shared" si="61"/>
        <v>0.62899050905953402</v>
      </c>
      <c r="K143" s="197">
        <f t="shared" si="62"/>
        <v>-1174</v>
      </c>
      <c r="L143" s="197">
        <f t="shared" si="63"/>
        <v>1458</v>
      </c>
      <c r="M143" s="198">
        <f t="shared" si="60"/>
        <v>1.1925150730304947E-3</v>
      </c>
    </row>
    <row r="144" spans="2:13" x14ac:dyDescent="0.25">
      <c r="B144" s="196" t="s">
        <v>119</v>
      </c>
      <c r="C144" s="197">
        <v>2431</v>
      </c>
      <c r="D144" s="197">
        <v>2448</v>
      </c>
      <c r="E144" s="197">
        <v>861</v>
      </c>
      <c r="F144" s="197">
        <v>2707</v>
      </c>
      <c r="G144" s="197">
        <v>3057</v>
      </c>
      <c r="H144" s="197">
        <v>3589</v>
      </c>
      <c r="I144" s="199">
        <f t="shared" si="64"/>
        <v>0.17402682368334976</v>
      </c>
      <c r="J144" s="198">
        <f t="shared" si="61"/>
        <v>0.46609477124182996</v>
      </c>
      <c r="K144" s="197">
        <f t="shared" si="62"/>
        <v>532</v>
      </c>
      <c r="L144" s="197">
        <f t="shared" si="63"/>
        <v>1141</v>
      </c>
      <c r="M144" s="198">
        <f t="shared" si="60"/>
        <v>1.1334577852506477E-3</v>
      </c>
    </row>
    <row r="145" spans="2:13" x14ac:dyDescent="0.25">
      <c r="B145" s="196" t="s">
        <v>128</v>
      </c>
      <c r="C145" s="197">
        <v>1418</v>
      </c>
      <c r="D145" s="197">
        <v>1507</v>
      </c>
      <c r="E145" s="197">
        <v>1961</v>
      </c>
      <c r="F145" s="197">
        <v>1870</v>
      </c>
      <c r="G145" s="197">
        <v>2245</v>
      </c>
      <c r="H145" s="197">
        <v>2001</v>
      </c>
      <c r="I145" s="199">
        <f t="shared" si="64"/>
        <v>-0.10868596881959913</v>
      </c>
      <c r="J145" s="198">
        <f t="shared" si="61"/>
        <v>0.32780358327803594</v>
      </c>
      <c r="K145" s="197">
        <f t="shared" si="62"/>
        <v>-244</v>
      </c>
      <c r="L145" s="197">
        <f t="shared" si="63"/>
        <v>494</v>
      </c>
      <c r="M145" s="198">
        <f t="shared" si="60"/>
        <v>6.3194456068167899E-4</v>
      </c>
    </row>
    <row r="146" spans="2:13" x14ac:dyDescent="0.25">
      <c r="B146" s="196" t="s">
        <v>131</v>
      </c>
      <c r="C146" s="197">
        <v>6888</v>
      </c>
      <c r="D146" s="197">
        <v>4222</v>
      </c>
      <c r="E146" s="197">
        <v>3933</v>
      </c>
      <c r="F146" s="197">
        <v>917</v>
      </c>
      <c r="G146" s="197">
        <v>1598</v>
      </c>
      <c r="H146" s="197">
        <v>1484</v>
      </c>
      <c r="I146" s="199">
        <f t="shared" si="64"/>
        <v>-7.1339173967459368E-2</v>
      </c>
      <c r="J146" s="198">
        <f t="shared" si="61"/>
        <v>-0.64850781620085263</v>
      </c>
      <c r="K146" s="197">
        <f t="shared" si="62"/>
        <v>-114</v>
      </c>
      <c r="L146" s="197">
        <f t="shared" si="63"/>
        <v>-2738</v>
      </c>
      <c r="M146" s="198">
        <f t="shared" si="60"/>
        <v>4.6866852976092539E-4</v>
      </c>
    </row>
    <row r="147" spans="2:13" x14ac:dyDescent="0.25">
      <c r="B147" s="202" t="s">
        <v>145</v>
      </c>
      <c r="C147" s="203">
        <f t="shared" ref="C147:H147" si="65">C139-SUM(C140:C146)</f>
        <v>26345</v>
      </c>
      <c r="D147" s="203">
        <f t="shared" si="65"/>
        <v>30299</v>
      </c>
      <c r="E147" s="203">
        <f t="shared" si="65"/>
        <v>13516</v>
      </c>
      <c r="F147" s="203">
        <f t="shared" si="65"/>
        <v>39573</v>
      </c>
      <c r="G147" s="203">
        <f t="shared" si="65"/>
        <v>42925</v>
      </c>
      <c r="H147" s="203">
        <f t="shared" si="65"/>
        <v>46076</v>
      </c>
      <c r="I147" s="205">
        <f t="shared" si="64"/>
        <v>7.3407105416424034E-2</v>
      </c>
      <c r="J147" s="204">
        <f t="shared" si="61"/>
        <v>0.52071025446384378</v>
      </c>
      <c r="K147" s="203">
        <f>H147-G147</f>
        <v>3151</v>
      </c>
      <c r="L147" s="203">
        <f t="shared" si="63"/>
        <v>15777</v>
      </c>
      <c r="M147" s="204">
        <f t="shared" si="60"/>
        <v>1.4551463057455792E-2</v>
      </c>
    </row>
    <row r="148" spans="2:13" x14ac:dyDescent="0.25">
      <c r="B148" s="187" t="s">
        <v>53</v>
      </c>
      <c r="C148" s="185"/>
      <c r="D148" s="185"/>
      <c r="E148" s="185"/>
      <c r="F148" s="185"/>
      <c r="G148" s="185"/>
      <c r="H148" s="186"/>
      <c r="I148" s="186"/>
      <c r="J148" s="186"/>
      <c r="K148" s="186"/>
      <c r="L148" s="185"/>
      <c r="M148" s="185"/>
    </row>
    <row r="149" spans="2:13" x14ac:dyDescent="0.25">
      <c r="B149" s="188" t="s">
        <v>68</v>
      </c>
      <c r="C149" s="212">
        <v>73274</v>
      </c>
      <c r="D149" s="212">
        <v>75335</v>
      </c>
      <c r="E149" s="212">
        <v>23569</v>
      </c>
      <c r="F149" s="212">
        <v>61917</v>
      </c>
      <c r="G149" s="212">
        <v>68546</v>
      </c>
      <c r="H149" s="212">
        <v>73521</v>
      </c>
      <c r="I149" s="213">
        <f>IFERROR(H149/G149-1,"-")</f>
        <v>7.2578998045108367E-2</v>
      </c>
      <c r="J149" s="213">
        <f>IFERROR(H149/D149-1,"-")</f>
        <v>-2.4079113293953625E-2</v>
      </c>
      <c r="K149" s="212">
        <f>H149-G149</f>
        <v>4975</v>
      </c>
      <c r="L149" s="212">
        <f>H149-D149</f>
        <v>-1814</v>
      </c>
      <c r="M149" s="213">
        <f t="shared" ref="M149:M161" si="66">H149/H$9</f>
        <v>2.3218988528674524E-2</v>
      </c>
    </row>
    <row r="150" spans="2:13" x14ac:dyDescent="0.25">
      <c r="B150" s="191" t="s">
        <v>97</v>
      </c>
      <c r="C150" s="192">
        <v>29963</v>
      </c>
      <c r="D150" s="192">
        <v>33139</v>
      </c>
      <c r="E150" s="192">
        <v>8081</v>
      </c>
      <c r="F150" s="192">
        <v>32941</v>
      </c>
      <c r="G150" s="192">
        <v>34724</v>
      </c>
      <c r="H150" s="192">
        <v>33119</v>
      </c>
      <c r="I150" s="194">
        <f>IFERROR(H150/G150-1,"-")</f>
        <v>-4.6221633452367183E-2</v>
      </c>
      <c r="J150" s="193">
        <f t="shared" ref="J150:J161" si="67">IFERROR(H150/D150-1,"-")</f>
        <v>-6.0351851293038994E-4</v>
      </c>
      <c r="K150" s="192">
        <f t="shared" ref="K150:K160" si="68">H150-G150</f>
        <v>-1605</v>
      </c>
      <c r="L150" s="192">
        <f t="shared" ref="L150:L161" si="69">H150-D150</f>
        <v>-20</v>
      </c>
      <c r="M150" s="193">
        <f t="shared" si="66"/>
        <v>1.0459456224496016E-2</v>
      </c>
    </row>
    <row r="151" spans="2:13" x14ac:dyDescent="0.25">
      <c r="B151" s="196" t="s">
        <v>103</v>
      </c>
      <c r="C151" s="197">
        <v>18070</v>
      </c>
      <c r="D151" s="197">
        <v>20180</v>
      </c>
      <c r="E151" s="197">
        <v>4041</v>
      </c>
      <c r="F151" s="197">
        <v>23300</v>
      </c>
      <c r="G151" s="197">
        <v>24578</v>
      </c>
      <c r="H151" s="197">
        <v>22604</v>
      </c>
      <c r="I151" s="199">
        <f>IFERROR(H151/G151-1,"-")</f>
        <v>-8.0315729514199741E-2</v>
      </c>
      <c r="J151" s="198">
        <f t="shared" si="67"/>
        <v>0.12011892963330029</v>
      </c>
      <c r="K151" s="197">
        <f t="shared" si="68"/>
        <v>-1974</v>
      </c>
      <c r="L151" s="197">
        <f t="shared" si="69"/>
        <v>2424</v>
      </c>
      <c r="M151" s="198">
        <f t="shared" si="66"/>
        <v>7.1386680907789468E-3</v>
      </c>
    </row>
    <row r="152" spans="2:13" x14ac:dyDescent="0.25">
      <c r="B152" s="196" t="s">
        <v>100</v>
      </c>
      <c r="C152" s="197">
        <v>11893</v>
      </c>
      <c r="D152" s="197">
        <v>12959</v>
      </c>
      <c r="E152" s="197">
        <v>4040</v>
      </c>
      <c r="F152" s="197">
        <v>9641</v>
      </c>
      <c r="G152" s="197">
        <v>10146</v>
      </c>
      <c r="H152" s="197">
        <v>10515</v>
      </c>
      <c r="I152" s="199">
        <f>IFERROR(H152/G152-1,"-")</f>
        <v>3.6369012418687063E-2</v>
      </c>
      <c r="J152" s="198">
        <f t="shared" si="67"/>
        <v>-0.18859479898140286</v>
      </c>
      <c r="K152" s="197">
        <f t="shared" si="68"/>
        <v>369</v>
      </c>
      <c r="L152" s="197">
        <f t="shared" si="69"/>
        <v>-2444</v>
      </c>
      <c r="M152" s="198">
        <f t="shared" si="66"/>
        <v>3.320788133717069E-3</v>
      </c>
    </row>
    <row r="153" spans="2:13" x14ac:dyDescent="0.25">
      <c r="B153" s="191" t="s">
        <v>107</v>
      </c>
      <c r="C153" s="192">
        <v>43311</v>
      </c>
      <c r="D153" s="192">
        <v>42196</v>
      </c>
      <c r="E153" s="192">
        <v>15488</v>
      </c>
      <c r="F153" s="192">
        <v>28976</v>
      </c>
      <c r="G153" s="192">
        <v>33822</v>
      </c>
      <c r="H153" s="192">
        <v>40402</v>
      </c>
      <c r="I153" s="194">
        <f>IFERROR(H153/G153-1,"-")</f>
        <v>0.19454792738454252</v>
      </c>
      <c r="J153" s="193">
        <f t="shared" si="67"/>
        <v>-4.2515878282301633E-2</v>
      </c>
      <c r="K153" s="192">
        <f t="shared" si="68"/>
        <v>6580</v>
      </c>
      <c r="L153" s="192">
        <f t="shared" si="69"/>
        <v>-1794</v>
      </c>
      <c r="M153" s="193">
        <f t="shared" si="66"/>
        <v>1.2759532304178508E-2</v>
      </c>
    </row>
    <row r="154" spans="2:13" x14ac:dyDescent="0.25">
      <c r="B154" s="196" t="s">
        <v>110</v>
      </c>
      <c r="C154" s="197">
        <v>13363</v>
      </c>
      <c r="D154" s="197">
        <v>13203</v>
      </c>
      <c r="E154" s="197">
        <v>4925</v>
      </c>
      <c r="F154" s="197">
        <v>10516</v>
      </c>
      <c r="G154" s="197">
        <v>10757</v>
      </c>
      <c r="H154" s="197">
        <v>12042</v>
      </c>
      <c r="I154" s="199">
        <f t="shared" ref="I154:I161" si="70">IFERROR(H154/G154-1,"-")</f>
        <v>0.11945709770382074</v>
      </c>
      <c r="J154" s="198">
        <f t="shared" si="67"/>
        <v>-8.7934560327198374E-2</v>
      </c>
      <c r="K154" s="197">
        <f t="shared" si="68"/>
        <v>1285</v>
      </c>
      <c r="L154" s="197">
        <f t="shared" si="69"/>
        <v>-1161</v>
      </c>
      <c r="M154" s="198">
        <f t="shared" si="66"/>
        <v>3.8030366815236276E-3</v>
      </c>
    </row>
    <row r="155" spans="2:13" x14ac:dyDescent="0.25">
      <c r="B155" s="196" t="s">
        <v>113</v>
      </c>
      <c r="C155" s="197">
        <v>13988</v>
      </c>
      <c r="D155" s="197">
        <v>11401</v>
      </c>
      <c r="E155" s="197">
        <v>4219</v>
      </c>
      <c r="F155" s="197">
        <v>6295</v>
      </c>
      <c r="G155" s="197">
        <v>6753</v>
      </c>
      <c r="H155" s="197">
        <v>7392</v>
      </c>
      <c r="I155" s="199">
        <f t="shared" si="70"/>
        <v>9.4624611283873783E-2</v>
      </c>
      <c r="J155" s="198">
        <f t="shared" si="67"/>
        <v>-0.35163582141917371</v>
      </c>
      <c r="K155" s="197">
        <f t="shared" si="68"/>
        <v>639</v>
      </c>
      <c r="L155" s="197">
        <f t="shared" si="69"/>
        <v>-4009</v>
      </c>
      <c r="M155" s="198">
        <f t="shared" si="66"/>
        <v>2.3344998463563074E-3</v>
      </c>
    </row>
    <row r="156" spans="2:13" x14ac:dyDescent="0.25">
      <c r="B156" s="196" t="s">
        <v>116</v>
      </c>
      <c r="C156" s="197">
        <v>5886</v>
      </c>
      <c r="D156" s="197">
        <v>5602</v>
      </c>
      <c r="E156" s="197">
        <v>1723</v>
      </c>
      <c r="F156" s="197">
        <v>3313</v>
      </c>
      <c r="G156" s="197">
        <v>5233</v>
      </c>
      <c r="H156" s="197">
        <v>6589</v>
      </c>
      <c r="I156" s="199">
        <f t="shared" si="70"/>
        <v>0.25912478501815395</v>
      </c>
      <c r="J156" s="198">
        <f t="shared" si="67"/>
        <v>0.17618707604426986</v>
      </c>
      <c r="K156" s="197">
        <f t="shared" si="68"/>
        <v>1356</v>
      </c>
      <c r="L156" s="197">
        <f t="shared" si="69"/>
        <v>987</v>
      </c>
      <c r="M156" s="198">
        <f t="shared" si="66"/>
        <v>2.0809009047134349E-3</v>
      </c>
    </row>
    <row r="157" spans="2:13" x14ac:dyDescent="0.25">
      <c r="B157" s="196" t="s">
        <v>123</v>
      </c>
      <c r="C157" s="197">
        <v>832</v>
      </c>
      <c r="D157" s="197">
        <v>895</v>
      </c>
      <c r="E157" s="197">
        <v>517</v>
      </c>
      <c r="F157" s="197">
        <v>920</v>
      </c>
      <c r="G157" s="197">
        <v>1078</v>
      </c>
      <c r="H157" s="197">
        <v>1631</v>
      </c>
      <c r="I157" s="199">
        <f t="shared" si="70"/>
        <v>0.51298701298701288</v>
      </c>
      <c r="J157" s="198">
        <f t="shared" si="67"/>
        <v>0.82234636871508382</v>
      </c>
      <c r="K157" s="197">
        <f t="shared" si="68"/>
        <v>553</v>
      </c>
      <c r="L157" s="197">
        <f t="shared" si="69"/>
        <v>736</v>
      </c>
      <c r="M157" s="198">
        <f t="shared" si="66"/>
        <v>5.1509324261460191E-4</v>
      </c>
    </row>
    <row r="158" spans="2:13" x14ac:dyDescent="0.25">
      <c r="B158" s="196" t="s">
        <v>119</v>
      </c>
      <c r="C158" s="197">
        <v>964</v>
      </c>
      <c r="D158" s="197">
        <v>1625</v>
      </c>
      <c r="E158" s="197">
        <v>514</v>
      </c>
      <c r="F158" s="197">
        <v>1585</v>
      </c>
      <c r="G158" s="197">
        <v>1642</v>
      </c>
      <c r="H158" s="197">
        <v>1855</v>
      </c>
      <c r="I158" s="199">
        <f t="shared" si="70"/>
        <v>0.1297198538367843</v>
      </c>
      <c r="J158" s="198">
        <f t="shared" si="67"/>
        <v>0.14153846153846161</v>
      </c>
      <c r="K158" s="197">
        <f t="shared" si="68"/>
        <v>213</v>
      </c>
      <c r="L158" s="197">
        <f t="shared" si="69"/>
        <v>230</v>
      </c>
      <c r="M158" s="198">
        <f t="shared" si="66"/>
        <v>5.8583566220115669E-4</v>
      </c>
    </row>
    <row r="159" spans="2:13" x14ac:dyDescent="0.25">
      <c r="B159" s="196" t="s">
        <v>128</v>
      </c>
      <c r="C159" s="197">
        <v>292</v>
      </c>
      <c r="D159" s="197">
        <v>343</v>
      </c>
      <c r="E159" s="197">
        <v>331</v>
      </c>
      <c r="F159" s="197">
        <v>270</v>
      </c>
      <c r="G159" s="197">
        <v>405</v>
      </c>
      <c r="H159" s="197">
        <v>284</v>
      </c>
      <c r="I159" s="199">
        <f t="shared" si="70"/>
        <v>-0.29876543209876538</v>
      </c>
      <c r="J159" s="198">
        <f t="shared" si="67"/>
        <v>-0.17201166180758021</v>
      </c>
      <c r="K159" s="197">
        <f t="shared" si="68"/>
        <v>-121</v>
      </c>
      <c r="L159" s="197">
        <f t="shared" si="69"/>
        <v>-59</v>
      </c>
      <c r="M159" s="198">
        <f t="shared" si="66"/>
        <v>8.9691281975810518E-5</v>
      </c>
    </row>
    <row r="160" spans="2:13" x14ac:dyDescent="0.25">
      <c r="B160" s="196" t="s">
        <v>131</v>
      </c>
      <c r="C160" s="197">
        <v>767</v>
      </c>
      <c r="D160" s="197">
        <v>607</v>
      </c>
      <c r="E160" s="197">
        <v>420</v>
      </c>
      <c r="F160" s="197">
        <v>395</v>
      </c>
      <c r="G160" s="197">
        <v>536</v>
      </c>
      <c r="H160" s="197">
        <v>481</v>
      </c>
      <c r="I160" s="199">
        <f t="shared" si="70"/>
        <v>-0.10261194029850751</v>
      </c>
      <c r="J160" s="198">
        <f t="shared" si="67"/>
        <v>-0.20757825370675453</v>
      </c>
      <c r="K160" s="197">
        <f t="shared" si="68"/>
        <v>-55</v>
      </c>
      <c r="L160" s="197">
        <f t="shared" si="69"/>
        <v>-126</v>
      </c>
      <c r="M160" s="198">
        <f t="shared" si="66"/>
        <v>1.5190671348720019E-4</v>
      </c>
    </row>
    <row r="161" spans="2:13" x14ac:dyDescent="0.25">
      <c r="B161" s="202" t="s">
        <v>145</v>
      </c>
      <c r="C161" s="203">
        <f t="shared" ref="C161:H161" si="71">C153-SUM(C154:C160)</f>
        <v>7219</v>
      </c>
      <c r="D161" s="203">
        <f t="shared" si="71"/>
        <v>8520</v>
      </c>
      <c r="E161" s="203">
        <f t="shared" si="71"/>
        <v>2839</v>
      </c>
      <c r="F161" s="203">
        <f t="shared" si="71"/>
        <v>5682</v>
      </c>
      <c r="G161" s="203">
        <f t="shared" si="71"/>
        <v>7418</v>
      </c>
      <c r="H161" s="203">
        <f t="shared" si="71"/>
        <v>10128</v>
      </c>
      <c r="I161" s="205">
        <f t="shared" si="70"/>
        <v>0.36532758155837164</v>
      </c>
      <c r="J161" s="204">
        <f t="shared" si="67"/>
        <v>0.18873239436619715</v>
      </c>
      <c r="K161" s="203">
        <f>H161-G161</f>
        <v>2710</v>
      </c>
      <c r="L161" s="203">
        <f t="shared" si="69"/>
        <v>1608</v>
      </c>
      <c r="M161" s="204">
        <f t="shared" si="66"/>
        <v>3.1985679713063694E-3</v>
      </c>
    </row>
    <row r="162" spans="2:13" x14ac:dyDescent="0.25">
      <c r="C162" s="101"/>
      <c r="D162" s="101"/>
      <c r="E162" s="101"/>
      <c r="F162" s="101"/>
      <c r="G162" s="101"/>
      <c r="H162" s="101"/>
      <c r="I162" s="101"/>
    </row>
    <row r="163" spans="2:13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F1533-0A34-4708-9F72-433B5D9720CD}">
  <sheetPr codeName="Hoja35"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2"/>
      <c r="K4" s="174"/>
      <c r="L4" s="174"/>
      <c r="M4" s="174"/>
      <c r="P4" s="173" t="s">
        <v>267</v>
      </c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1:27" ht="6" customHeight="1" x14ac:dyDescent="0.25"/>
    <row r="6" spans="1:27" ht="15.75" x14ac:dyDescent="0.25">
      <c r="B6" s="175"/>
      <c r="C6" s="206" t="s">
        <v>43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P6" s="175"/>
      <c r="Q6" s="206" t="s">
        <v>43</v>
      </c>
      <c r="R6" s="207"/>
      <c r="S6" s="207"/>
      <c r="T6" s="207"/>
      <c r="U6" s="207"/>
      <c r="V6" s="207"/>
      <c r="W6" s="207"/>
      <c r="X6" s="207"/>
      <c r="Y6" s="207"/>
      <c r="Z6" s="207"/>
      <c r="AA6" s="207"/>
    </row>
    <row r="7" spans="1:27" s="178" customFormat="1" ht="72" customHeight="1" x14ac:dyDescent="0.25">
      <c r="B7" s="179"/>
      <c r="C7" s="208" t="s">
        <v>261</v>
      </c>
      <c r="D7" s="208" t="s">
        <v>262</v>
      </c>
      <c r="E7" s="208" t="s">
        <v>263</v>
      </c>
      <c r="F7" s="208" t="s">
        <v>264</v>
      </c>
      <c r="G7" s="208" t="s">
        <v>265</v>
      </c>
      <c r="H7" s="208" t="s">
        <v>266</v>
      </c>
      <c r="I7" s="209" t="str">
        <f>CONCATENATE("var. ",RIGHT(H7,2),"/",RIGHT(G7,2))</f>
        <v>var. 24/23</v>
      </c>
      <c r="J7" s="209" t="str">
        <f>CONCATENATE("var. ",RIGHT(H7,2),"/",RIGHT(D7,2))</f>
        <v>var. 24/19</v>
      </c>
      <c r="K7" s="208" t="str">
        <f>CONCATENATE("dif. ",RIGHT(H7,2),"/",RIGHT(G7,2))</f>
        <v>dif. 24/23</v>
      </c>
      <c r="L7" s="208" t="str">
        <f>CONCATENATE("dif. ",RIGHT(H7,2),"/",RIGHT(D7,2))</f>
        <v>dif. 24/19</v>
      </c>
      <c r="M7" s="209" t="str">
        <f>CONCATENATE("Cuota s/ total lugares de residencia ",RIGHT(H7,4))</f>
        <v>Cuota s/ total lugares de residencia 2024</v>
      </c>
      <c r="P7" s="179"/>
      <c r="Q7" s="208" t="s">
        <v>261</v>
      </c>
      <c r="R7" s="208" t="s">
        <v>262</v>
      </c>
      <c r="S7" s="208" t="s">
        <v>263</v>
      </c>
      <c r="T7" s="208" t="s">
        <v>264</v>
      </c>
      <c r="U7" s="208" t="s">
        <v>265</v>
      </c>
      <c r="V7" s="208" t="s">
        <v>266</v>
      </c>
      <c r="W7" s="209" t="str">
        <f>CONCATENATE("var. ",RIGHT(V7,2),"/",RIGHT(U7,2))</f>
        <v>var. 24/23</v>
      </c>
      <c r="X7" s="209" t="str">
        <f>CONCATENATE("var. ",RIGHT(V7,2),"/",RIGHT(R7,2))</f>
        <v>var. 24/19</v>
      </c>
      <c r="Y7" s="208" t="str">
        <f>CONCATENATE("dif. ",RIGHT(V7,2),"/",RIGHT(U7,2))</f>
        <v>dif. 24/23</v>
      </c>
      <c r="Z7" s="208" t="str">
        <f>CONCATENATE("dif. ",RIGHT(V7,2),"/",RIGHT(R7,2))</f>
        <v>dif. 24/19</v>
      </c>
      <c r="AA7" s="209" t="str">
        <f>CONCATENATE("Cuota s/ total lugares de residencia ",RIGHT(V7,4))</f>
        <v>Cuota s/ total lugares de residencia 2024</v>
      </c>
    </row>
    <row r="8" spans="1:27" x14ac:dyDescent="0.25">
      <c r="A8" s="1"/>
      <c r="B8" s="184" t="s">
        <v>43</v>
      </c>
      <c r="C8" s="185"/>
      <c r="D8" s="185"/>
      <c r="E8" s="185"/>
      <c r="F8" s="185"/>
      <c r="G8" s="185"/>
      <c r="H8" s="186"/>
      <c r="I8" s="186"/>
      <c r="J8" s="186"/>
      <c r="K8" s="186"/>
      <c r="L8" s="185"/>
      <c r="M8" s="185"/>
      <c r="P8" s="187" t="s">
        <v>52</v>
      </c>
      <c r="Q8" s="185"/>
      <c r="R8" s="185"/>
      <c r="S8" s="185"/>
      <c r="T8" s="185"/>
      <c r="U8" s="185"/>
      <c r="V8" s="186"/>
      <c r="W8" s="186"/>
      <c r="X8" s="186"/>
      <c r="Y8" s="186"/>
      <c r="Z8" s="185"/>
      <c r="AA8" s="185"/>
    </row>
    <row r="9" spans="1:27" x14ac:dyDescent="0.25">
      <c r="A9" s="1" t="s">
        <v>96</v>
      </c>
      <c r="B9" s="188" t="s">
        <v>68</v>
      </c>
      <c r="C9" s="212">
        <f>C10+C13</f>
        <v>2024279</v>
      </c>
      <c r="D9" s="212">
        <f t="shared" ref="D9:H9" si="0">D10+D13</f>
        <v>2040621</v>
      </c>
      <c r="E9" s="212">
        <f t="shared" si="0"/>
        <v>794875</v>
      </c>
      <c r="F9" s="212">
        <f t="shared" si="0"/>
        <v>2111099</v>
      </c>
      <c r="G9" s="212">
        <f t="shared" si="0"/>
        <v>2351203</v>
      </c>
      <c r="H9" s="212">
        <f t="shared" si="0"/>
        <v>2473077</v>
      </c>
      <c r="I9" s="213">
        <f>IFERROR(H9/G9-1,"-")</f>
        <v>5.1834741619502855E-2</v>
      </c>
      <c r="J9" s="213">
        <f>IFERROR(H9/D9-1,"-")</f>
        <v>0.21192372321954944</v>
      </c>
      <c r="K9" s="212">
        <f>H9-G9</f>
        <v>121874</v>
      </c>
      <c r="L9" s="212">
        <f>H9-D9</f>
        <v>432456</v>
      </c>
      <c r="M9" s="213">
        <f t="shared" ref="M9:M21" si="1">H9/H$9</f>
        <v>1</v>
      </c>
      <c r="P9" s="188" t="s">
        <v>68</v>
      </c>
      <c r="Q9" s="212">
        <f>Q10+Q13</f>
        <v>97715</v>
      </c>
      <c r="R9" s="212">
        <f t="shared" ref="R9:V9" si="2">R10+R13</f>
        <v>98269</v>
      </c>
      <c r="S9" s="212">
        <f t="shared" si="2"/>
        <v>39287</v>
      </c>
      <c r="T9" s="212">
        <f t="shared" si="2"/>
        <v>119890</v>
      </c>
      <c r="U9" s="212">
        <f t="shared" si="2"/>
        <v>130450</v>
      </c>
      <c r="V9" s="212">
        <f t="shared" si="2"/>
        <v>138513</v>
      </c>
      <c r="W9" s="213">
        <f>IFERROR(V9/U9-1,"-")</f>
        <v>6.180912226906865E-2</v>
      </c>
      <c r="X9" s="213">
        <f>IFERROR(V9/R9-1,"-")</f>
        <v>0.40952894605623347</v>
      </c>
      <c r="Y9" s="212">
        <f>V9-U9</f>
        <v>8063</v>
      </c>
      <c r="Z9" s="212">
        <f>V9-R9</f>
        <v>40244</v>
      </c>
      <c r="AA9" s="213">
        <f t="shared" ref="AA9:AA21" si="3">V9/V$9</f>
        <v>1</v>
      </c>
    </row>
    <row r="10" spans="1:27" x14ac:dyDescent="0.25">
      <c r="A10" s="195" t="s">
        <v>103</v>
      </c>
      <c r="B10" s="191" t="s">
        <v>97</v>
      </c>
      <c r="C10" s="192">
        <v>472811</v>
      </c>
      <c r="D10" s="192">
        <v>479207</v>
      </c>
      <c r="E10" s="192">
        <v>158244</v>
      </c>
      <c r="F10" s="192">
        <v>493482</v>
      </c>
      <c r="G10" s="192">
        <v>518737</v>
      </c>
      <c r="H10" s="192">
        <v>505554</v>
      </c>
      <c r="I10" s="194">
        <f>IFERROR(H10/G10-1,"-")</f>
        <v>-2.5413648920358467E-2</v>
      </c>
      <c r="J10" s="193">
        <f t="shared" ref="J10:J21" si="4">IFERROR(H10/D10-1,"-")</f>
        <v>5.4980415561542317E-2</v>
      </c>
      <c r="K10" s="191">
        <f t="shared" ref="K10:K20" si="5">H10-G10</f>
        <v>-13183</v>
      </c>
      <c r="L10" s="192">
        <f t="shared" ref="L10:L21" si="6">H10-D10</f>
        <v>26347</v>
      </c>
      <c r="M10" s="193">
        <f t="shared" si="1"/>
        <v>0.20442307295729167</v>
      </c>
      <c r="P10" s="191" t="s">
        <v>97</v>
      </c>
      <c r="Q10" s="192">
        <v>18213</v>
      </c>
      <c r="R10" s="192">
        <v>18690</v>
      </c>
      <c r="S10" s="192">
        <v>1887</v>
      </c>
      <c r="T10" s="192">
        <v>11190</v>
      </c>
      <c r="U10" s="192">
        <v>13806</v>
      </c>
      <c r="V10" s="192">
        <v>11011</v>
      </c>
      <c r="W10" s="194">
        <f>IFERROR(V10/U10-1,"-")</f>
        <v>-0.2024482109227872</v>
      </c>
      <c r="X10" s="193">
        <f t="shared" ref="X10:X21" si="7">IFERROR(V10/R10-1,"-")</f>
        <v>-0.41086142322097374</v>
      </c>
      <c r="Y10" s="191">
        <f t="shared" ref="Y10:Y20" si="8">V10-U10</f>
        <v>-2795</v>
      </c>
      <c r="Z10" s="192">
        <f t="shared" ref="Z10:Z21" si="9">V10-R10</f>
        <v>-7679</v>
      </c>
      <c r="AA10" s="193">
        <f t="shared" si="3"/>
        <v>7.9494343491224653E-2</v>
      </c>
    </row>
    <row r="11" spans="1:27" x14ac:dyDescent="0.25">
      <c r="A11" s="195" t="s">
        <v>100</v>
      </c>
      <c r="B11" s="196" t="s">
        <v>103</v>
      </c>
      <c r="C11" s="197">
        <v>180757</v>
      </c>
      <c r="D11" s="197">
        <v>170998</v>
      </c>
      <c r="E11" s="197">
        <v>56618</v>
      </c>
      <c r="F11" s="197">
        <v>199899</v>
      </c>
      <c r="G11" s="197">
        <v>203366</v>
      </c>
      <c r="H11" s="197">
        <v>195185</v>
      </c>
      <c r="I11" s="199">
        <f>IFERROR(H11/G11-1,"-")</f>
        <v>-4.0227963376375575E-2</v>
      </c>
      <c r="J11" s="198">
        <f t="shared" si="4"/>
        <v>0.1414460987847812</v>
      </c>
      <c r="K11" s="196">
        <f t="shared" si="5"/>
        <v>-8181</v>
      </c>
      <c r="L11" s="197">
        <f t="shared" si="6"/>
        <v>24187</v>
      </c>
      <c r="M11" s="198">
        <f t="shared" si="1"/>
        <v>7.8923947778415313E-2</v>
      </c>
      <c r="P11" s="196" t="s">
        <v>103</v>
      </c>
      <c r="Q11" s="197">
        <v>12018</v>
      </c>
      <c r="R11" s="197">
        <v>10397</v>
      </c>
      <c r="S11" s="197">
        <v>1146</v>
      </c>
      <c r="T11" s="197">
        <v>7520</v>
      </c>
      <c r="U11" s="197">
        <v>8919</v>
      </c>
      <c r="V11" s="197">
        <v>7092</v>
      </c>
      <c r="W11" s="199">
        <f>IFERROR(V11/U11-1,"-")</f>
        <v>-0.20484359233097882</v>
      </c>
      <c r="X11" s="198">
        <f t="shared" si="7"/>
        <v>-0.31788015773780898</v>
      </c>
      <c r="Y11" s="196">
        <f t="shared" si="8"/>
        <v>-1827</v>
      </c>
      <c r="Z11" s="197">
        <f t="shared" si="9"/>
        <v>-3305</v>
      </c>
      <c r="AA11" s="198">
        <f>V11/V$9</f>
        <v>5.1200970306036257E-2</v>
      </c>
    </row>
    <row r="12" spans="1:27" x14ac:dyDescent="0.25">
      <c r="A12" s="1"/>
      <c r="B12" s="196" t="s">
        <v>100</v>
      </c>
      <c r="C12" s="197">
        <v>292054</v>
      </c>
      <c r="D12" s="197">
        <v>308209</v>
      </c>
      <c r="E12" s="197">
        <v>101626</v>
      </c>
      <c r="F12" s="197">
        <v>293583</v>
      </c>
      <c r="G12" s="197">
        <v>315371</v>
      </c>
      <c r="H12" s="197">
        <v>310369</v>
      </c>
      <c r="I12" s="199">
        <f>IFERROR(H12/G12-1,"-")</f>
        <v>-1.5860684717364681E-2</v>
      </c>
      <c r="J12" s="198">
        <f t="shared" si="4"/>
        <v>7.0082314273756108E-3</v>
      </c>
      <c r="K12" s="196">
        <f t="shared" si="5"/>
        <v>-5002</v>
      </c>
      <c r="L12" s="197">
        <f t="shared" si="6"/>
        <v>2160</v>
      </c>
      <c r="M12" s="198">
        <f t="shared" si="1"/>
        <v>0.12549912517887635</v>
      </c>
      <c r="P12" s="196" t="s">
        <v>100</v>
      </c>
      <c r="Q12" s="197">
        <v>6195</v>
      </c>
      <c r="R12" s="197">
        <v>8293</v>
      </c>
      <c r="S12" s="197">
        <v>741</v>
      </c>
      <c r="T12" s="197">
        <v>3670</v>
      </c>
      <c r="U12" s="197">
        <v>4887</v>
      </c>
      <c r="V12" s="197">
        <v>3919</v>
      </c>
      <c r="W12" s="199">
        <f>IFERROR(V12/U12-1,"-")</f>
        <v>-0.19807652956824229</v>
      </c>
      <c r="X12" s="198">
        <f t="shared" si="7"/>
        <v>-0.52743277462920535</v>
      </c>
      <c r="Y12" s="196">
        <f t="shared" si="8"/>
        <v>-968</v>
      </c>
      <c r="Z12" s="197">
        <f t="shared" si="9"/>
        <v>-4374</v>
      </c>
      <c r="AA12" s="198">
        <f t="shared" si="3"/>
        <v>2.8293373185188393E-2</v>
      </c>
    </row>
    <row r="13" spans="1:27" s="74" customFormat="1" x14ac:dyDescent="0.25">
      <c r="B13" s="191" t="s">
        <v>107</v>
      </c>
      <c r="C13" s="192">
        <v>1551468</v>
      </c>
      <c r="D13" s="192">
        <v>1561414</v>
      </c>
      <c r="E13" s="192">
        <v>636631</v>
      </c>
      <c r="F13" s="192">
        <v>1617617</v>
      </c>
      <c r="G13" s="192">
        <v>1832466</v>
      </c>
      <c r="H13" s="192">
        <v>1967523</v>
      </c>
      <c r="I13" s="194">
        <f>IFERROR(H13/G13-1,"-")</f>
        <v>7.3702322444181734E-2</v>
      </c>
      <c r="J13" s="193">
        <f t="shared" si="4"/>
        <v>0.26009053332428178</v>
      </c>
      <c r="K13" s="191">
        <f t="shared" si="5"/>
        <v>135057</v>
      </c>
      <c r="L13" s="192">
        <f t="shared" si="6"/>
        <v>406109</v>
      </c>
      <c r="M13" s="193">
        <f t="shared" si="1"/>
        <v>0.79557692704270833</v>
      </c>
      <c r="P13" s="191" t="s">
        <v>107</v>
      </c>
      <c r="Q13" s="192">
        <v>79502</v>
      </c>
      <c r="R13" s="192">
        <v>79579</v>
      </c>
      <c r="S13" s="192">
        <v>37400</v>
      </c>
      <c r="T13" s="192">
        <v>108700</v>
      </c>
      <c r="U13" s="192">
        <v>116644</v>
      </c>
      <c r="V13" s="192">
        <v>127502</v>
      </c>
      <c r="W13" s="194">
        <f>IFERROR(V13/U13-1,"-")</f>
        <v>9.3086656836185222E-2</v>
      </c>
      <c r="X13" s="193">
        <f t="shared" si="7"/>
        <v>0.60220661229721406</v>
      </c>
      <c r="Y13" s="191">
        <f t="shared" si="8"/>
        <v>10858</v>
      </c>
      <c r="Z13" s="192">
        <f t="shared" si="9"/>
        <v>47923</v>
      </c>
      <c r="AA13" s="193">
        <f t="shared" si="3"/>
        <v>0.92050565650877536</v>
      </c>
    </row>
    <row r="14" spans="1:27" s="74" customFormat="1" x14ac:dyDescent="0.25">
      <c r="B14" s="196" t="s">
        <v>110</v>
      </c>
      <c r="C14" s="197">
        <v>627916</v>
      </c>
      <c r="D14" s="197">
        <v>667315</v>
      </c>
      <c r="E14" s="197">
        <v>252485</v>
      </c>
      <c r="F14" s="197">
        <v>728704</v>
      </c>
      <c r="G14" s="197">
        <v>826359</v>
      </c>
      <c r="H14" s="197">
        <v>882815</v>
      </c>
      <c r="I14" s="199">
        <f t="shared" ref="I14:I21" si="10">IFERROR(H14/G14-1,"-")</f>
        <v>6.8318975166967277E-2</v>
      </c>
      <c r="J14" s="198">
        <f t="shared" si="4"/>
        <v>0.32293594479368815</v>
      </c>
      <c r="K14" s="196">
        <f t="shared" si="5"/>
        <v>56456</v>
      </c>
      <c r="L14" s="197">
        <f t="shared" si="6"/>
        <v>215500</v>
      </c>
      <c r="M14" s="198">
        <f t="shared" si="1"/>
        <v>0.35697028438661632</v>
      </c>
      <c r="P14" s="196" t="s">
        <v>110</v>
      </c>
      <c r="Q14" s="197">
        <v>37204</v>
      </c>
      <c r="R14" s="197">
        <v>36715</v>
      </c>
      <c r="S14" s="197">
        <v>15636</v>
      </c>
      <c r="T14" s="197">
        <v>46052</v>
      </c>
      <c r="U14" s="197">
        <v>48816</v>
      </c>
      <c r="V14" s="197">
        <v>56589</v>
      </c>
      <c r="W14" s="199">
        <f t="shared" ref="W14:W21" si="11">IFERROR(V14/U14-1,"-")</f>
        <v>0.15923058013765989</v>
      </c>
      <c r="X14" s="198">
        <f t="shared" si="7"/>
        <v>0.54130464387852384</v>
      </c>
      <c r="Y14" s="196">
        <f t="shared" si="8"/>
        <v>7773</v>
      </c>
      <c r="Z14" s="197">
        <f t="shared" si="9"/>
        <v>19874</v>
      </c>
      <c r="AA14" s="198">
        <f t="shared" si="3"/>
        <v>0.40854649022113448</v>
      </c>
    </row>
    <row r="15" spans="1:27" x14ac:dyDescent="0.25">
      <c r="A15" s="1"/>
      <c r="B15" s="196" t="s">
        <v>113</v>
      </c>
      <c r="C15" s="197">
        <v>278106</v>
      </c>
      <c r="D15" s="197">
        <v>243462</v>
      </c>
      <c r="E15" s="197">
        <v>93070</v>
      </c>
      <c r="F15" s="197">
        <v>184566</v>
      </c>
      <c r="G15" s="197">
        <v>215544</v>
      </c>
      <c r="H15" s="197">
        <v>225329</v>
      </c>
      <c r="I15" s="199">
        <f t="shared" si="10"/>
        <v>4.5396763537839169E-2</v>
      </c>
      <c r="J15" s="198">
        <f t="shared" si="4"/>
        <v>-7.4479795614921462E-2</v>
      </c>
      <c r="K15" s="196">
        <f t="shared" si="5"/>
        <v>9785</v>
      </c>
      <c r="L15" s="197">
        <f t="shared" si="6"/>
        <v>-18133</v>
      </c>
      <c r="M15" s="198">
        <f t="shared" si="1"/>
        <v>9.1112812096024509E-2</v>
      </c>
      <c r="P15" s="196" t="s">
        <v>113</v>
      </c>
      <c r="Q15" s="197">
        <v>6558</v>
      </c>
      <c r="R15" s="197">
        <v>6708</v>
      </c>
      <c r="S15" s="197">
        <v>2675</v>
      </c>
      <c r="T15" s="197">
        <v>6940</v>
      </c>
      <c r="U15" s="197">
        <v>10252</v>
      </c>
      <c r="V15" s="197">
        <v>11260</v>
      </c>
      <c r="W15" s="199">
        <f t="shared" si="11"/>
        <v>9.8322278579789257E-2</v>
      </c>
      <c r="X15" s="198">
        <f t="shared" si="7"/>
        <v>0.67859272510435309</v>
      </c>
      <c r="Y15" s="196">
        <f t="shared" si="8"/>
        <v>1008</v>
      </c>
      <c r="Z15" s="197">
        <f t="shared" si="9"/>
        <v>4552</v>
      </c>
      <c r="AA15" s="198">
        <f t="shared" si="3"/>
        <v>8.1292008692324905E-2</v>
      </c>
    </row>
    <row r="16" spans="1:27" x14ac:dyDescent="0.25">
      <c r="A16" s="1"/>
      <c r="B16" s="196" t="s">
        <v>116</v>
      </c>
      <c r="C16" s="197">
        <v>78997</v>
      </c>
      <c r="D16" s="197">
        <v>81915</v>
      </c>
      <c r="E16" s="197">
        <v>33244</v>
      </c>
      <c r="F16" s="197">
        <v>92891</v>
      </c>
      <c r="G16" s="197">
        <v>104830</v>
      </c>
      <c r="H16" s="197">
        <v>112724</v>
      </c>
      <c r="I16" s="199">
        <f t="shared" si="10"/>
        <v>7.5302871315463094E-2</v>
      </c>
      <c r="J16" s="198">
        <f t="shared" si="4"/>
        <v>0.37610938167612762</v>
      </c>
      <c r="K16" s="196">
        <f t="shared" si="5"/>
        <v>7894</v>
      </c>
      <c r="L16" s="197">
        <f t="shared" si="6"/>
        <v>30809</v>
      </c>
      <c r="M16" s="198">
        <f t="shared" si="1"/>
        <v>4.5580465145242138E-2</v>
      </c>
      <c r="P16" s="196" t="s">
        <v>116</v>
      </c>
      <c r="Q16" s="197">
        <v>10009</v>
      </c>
      <c r="R16" s="197">
        <v>9585</v>
      </c>
      <c r="S16" s="197">
        <v>3097</v>
      </c>
      <c r="T16" s="197">
        <v>14157</v>
      </c>
      <c r="U16" s="197">
        <v>12563</v>
      </c>
      <c r="V16" s="197">
        <v>12979</v>
      </c>
      <c r="W16" s="199">
        <f t="shared" si="11"/>
        <v>3.3113109925973161E-2</v>
      </c>
      <c r="X16" s="198">
        <f t="shared" si="7"/>
        <v>0.35409494001043296</v>
      </c>
      <c r="Y16" s="196">
        <f t="shared" si="8"/>
        <v>416</v>
      </c>
      <c r="Z16" s="197">
        <f t="shared" si="9"/>
        <v>3394</v>
      </c>
      <c r="AA16" s="198">
        <f t="shared" si="3"/>
        <v>9.3702396164980911E-2</v>
      </c>
    </row>
    <row r="17" spans="1:27" x14ac:dyDescent="0.25">
      <c r="A17" s="1"/>
      <c r="B17" s="196" t="s">
        <v>123</v>
      </c>
      <c r="C17" s="197">
        <v>58293</v>
      </c>
      <c r="D17" s="197">
        <v>53087</v>
      </c>
      <c r="E17" s="197">
        <v>21193</v>
      </c>
      <c r="F17" s="197">
        <v>73751</v>
      </c>
      <c r="G17" s="197">
        <v>65136</v>
      </c>
      <c r="H17" s="197">
        <v>73540</v>
      </c>
      <c r="I17" s="199">
        <f t="shared" si="10"/>
        <v>0.12902235323016464</v>
      </c>
      <c r="J17" s="198">
        <f t="shared" si="4"/>
        <v>0.38527323073445485</v>
      </c>
      <c r="K17" s="196">
        <f t="shared" si="5"/>
        <v>8404</v>
      </c>
      <c r="L17" s="197">
        <f t="shared" si="6"/>
        <v>20453</v>
      </c>
      <c r="M17" s="198">
        <f t="shared" si="1"/>
        <v>2.9736235466991119E-2</v>
      </c>
      <c r="P17" s="196" t="s">
        <v>123</v>
      </c>
      <c r="Q17" s="197">
        <v>1686</v>
      </c>
      <c r="R17" s="197">
        <v>1527</v>
      </c>
      <c r="S17" s="197">
        <v>406</v>
      </c>
      <c r="T17" s="197">
        <v>4854</v>
      </c>
      <c r="U17" s="197">
        <v>4103</v>
      </c>
      <c r="V17" s="197">
        <v>3054</v>
      </c>
      <c r="W17" s="199">
        <f t="shared" si="11"/>
        <v>-0.25566658542529852</v>
      </c>
      <c r="X17" s="198">
        <f t="shared" si="7"/>
        <v>1</v>
      </c>
      <c r="Y17" s="196">
        <f t="shared" si="8"/>
        <v>-1049</v>
      </c>
      <c r="Z17" s="197">
        <f t="shared" si="9"/>
        <v>1527</v>
      </c>
      <c r="AA17" s="198">
        <f t="shared" si="3"/>
        <v>2.2048471984579064E-2</v>
      </c>
    </row>
    <row r="18" spans="1:27" x14ac:dyDescent="0.25">
      <c r="A18" s="1"/>
      <c r="B18" s="196" t="s">
        <v>119</v>
      </c>
      <c r="C18" s="197">
        <v>70191</v>
      </c>
      <c r="D18" s="197">
        <v>69564</v>
      </c>
      <c r="E18" s="197">
        <v>29431</v>
      </c>
      <c r="F18" s="197">
        <v>76451</v>
      </c>
      <c r="G18" s="197">
        <v>76856</v>
      </c>
      <c r="H18" s="197">
        <v>81399</v>
      </c>
      <c r="I18" s="199">
        <f t="shared" si="10"/>
        <v>5.9110544394712194E-2</v>
      </c>
      <c r="J18" s="198">
        <f t="shared" si="4"/>
        <v>0.17013110229429018</v>
      </c>
      <c r="K18" s="196">
        <f t="shared" si="5"/>
        <v>4543</v>
      </c>
      <c r="L18" s="197">
        <f t="shared" si="6"/>
        <v>11835</v>
      </c>
      <c r="M18" s="198">
        <f t="shared" si="1"/>
        <v>3.2914058074212812E-2</v>
      </c>
      <c r="P18" s="196" t="s">
        <v>119</v>
      </c>
      <c r="Q18" s="197">
        <v>1963</v>
      </c>
      <c r="R18" s="197">
        <v>2034</v>
      </c>
      <c r="S18" s="197">
        <v>671</v>
      </c>
      <c r="T18" s="197">
        <v>2150</v>
      </c>
      <c r="U18" s="197">
        <v>2651</v>
      </c>
      <c r="V18" s="197">
        <v>3118</v>
      </c>
      <c r="W18" s="199">
        <f t="shared" si="11"/>
        <v>0.17615993964541676</v>
      </c>
      <c r="X18" s="198">
        <f t="shared" si="7"/>
        <v>0.53294001966568327</v>
      </c>
      <c r="Y18" s="196">
        <f t="shared" si="8"/>
        <v>467</v>
      </c>
      <c r="Z18" s="197">
        <f t="shared" si="9"/>
        <v>1084</v>
      </c>
      <c r="AA18" s="198">
        <f t="shared" si="3"/>
        <v>2.2510522478034551E-2</v>
      </c>
    </row>
    <row r="19" spans="1:27" x14ac:dyDescent="0.25">
      <c r="A19" s="195" t="s">
        <v>144</v>
      </c>
      <c r="B19" s="196" t="s">
        <v>128</v>
      </c>
      <c r="C19" s="197">
        <v>26369</v>
      </c>
      <c r="D19" s="197">
        <v>29841</v>
      </c>
      <c r="E19" s="197">
        <v>18029</v>
      </c>
      <c r="F19" s="197">
        <v>22861</v>
      </c>
      <c r="G19" s="197">
        <v>29099</v>
      </c>
      <c r="H19" s="197">
        <v>26307</v>
      </c>
      <c r="I19" s="199">
        <f t="shared" si="10"/>
        <v>-9.5948314375064458E-2</v>
      </c>
      <c r="J19" s="198">
        <f t="shared" si="4"/>
        <v>-0.11842766663315574</v>
      </c>
      <c r="K19" s="196">
        <f t="shared" si="5"/>
        <v>-2792</v>
      </c>
      <c r="L19" s="197">
        <f t="shared" si="6"/>
        <v>-3534</v>
      </c>
      <c r="M19" s="198">
        <f t="shared" si="1"/>
        <v>1.0637355812212883E-2</v>
      </c>
      <c r="P19" s="196" t="s">
        <v>128</v>
      </c>
      <c r="Q19" s="197">
        <v>802</v>
      </c>
      <c r="R19" s="197">
        <v>949</v>
      </c>
      <c r="S19" s="197">
        <v>1581</v>
      </c>
      <c r="T19" s="197">
        <v>1640</v>
      </c>
      <c r="U19" s="197">
        <v>1951</v>
      </c>
      <c r="V19" s="197">
        <v>1813</v>
      </c>
      <c r="W19" s="199">
        <f t="shared" si="11"/>
        <v>-7.0732957457714019E-2</v>
      </c>
      <c r="X19" s="198">
        <f t="shared" si="7"/>
        <v>0.91043203371970494</v>
      </c>
      <c r="Y19" s="196">
        <f t="shared" si="8"/>
        <v>-138</v>
      </c>
      <c r="Z19" s="197">
        <f t="shared" si="9"/>
        <v>864</v>
      </c>
      <c r="AA19" s="198">
        <f t="shared" si="3"/>
        <v>1.3089024134918744E-2</v>
      </c>
    </row>
    <row r="20" spans="1:27" x14ac:dyDescent="0.25">
      <c r="A20" s="201" t="s">
        <v>145</v>
      </c>
      <c r="B20" s="196" t="s">
        <v>131</v>
      </c>
      <c r="C20" s="197">
        <v>40427</v>
      </c>
      <c r="D20" s="197">
        <v>33466</v>
      </c>
      <c r="E20" s="197">
        <v>24132</v>
      </c>
      <c r="F20" s="197">
        <v>16018</v>
      </c>
      <c r="G20" s="197">
        <v>25339</v>
      </c>
      <c r="H20" s="197">
        <v>24199</v>
      </c>
      <c r="I20" s="199">
        <f t="shared" si="10"/>
        <v>-4.4989936461581004E-2</v>
      </c>
      <c r="J20" s="198">
        <f t="shared" si="4"/>
        <v>-0.27690790653200259</v>
      </c>
      <c r="K20" s="196">
        <f t="shared" si="5"/>
        <v>-1140</v>
      </c>
      <c r="L20" s="197">
        <f t="shared" si="6"/>
        <v>-9267</v>
      </c>
      <c r="M20" s="198">
        <f t="shared" si="1"/>
        <v>9.7849763674968462E-3</v>
      </c>
      <c r="P20" s="196" t="s">
        <v>131</v>
      </c>
      <c r="Q20" s="197">
        <v>4007</v>
      </c>
      <c r="R20" s="197">
        <v>3171</v>
      </c>
      <c r="S20" s="197">
        <v>3277</v>
      </c>
      <c r="T20" s="197">
        <v>735</v>
      </c>
      <c r="U20" s="197">
        <v>1305</v>
      </c>
      <c r="V20" s="197">
        <v>1162</v>
      </c>
      <c r="W20" s="199">
        <f t="shared" si="11"/>
        <v>-0.10957854406130263</v>
      </c>
      <c r="X20" s="198">
        <f t="shared" si="7"/>
        <v>-0.63355408388520973</v>
      </c>
      <c r="Y20" s="196">
        <f t="shared" si="8"/>
        <v>-143</v>
      </c>
      <c r="Z20" s="197">
        <f t="shared" si="9"/>
        <v>-2009</v>
      </c>
      <c r="AA20" s="198">
        <f t="shared" si="3"/>
        <v>8.3891042718012027E-3</v>
      </c>
    </row>
    <row r="21" spans="1:27" x14ac:dyDescent="0.25">
      <c r="B21" s="202" t="s">
        <v>145</v>
      </c>
      <c r="C21" s="203">
        <f t="shared" ref="C21:H21" si="12">C13-SUM(C14:C20)</f>
        <v>371169</v>
      </c>
      <c r="D21" s="203">
        <f t="shared" si="12"/>
        <v>382764</v>
      </c>
      <c r="E21" s="203">
        <f t="shared" si="12"/>
        <v>165047</v>
      </c>
      <c r="F21" s="203">
        <f t="shared" si="12"/>
        <v>422375</v>
      </c>
      <c r="G21" s="203">
        <f t="shared" si="12"/>
        <v>489303</v>
      </c>
      <c r="H21" s="203">
        <f t="shared" si="12"/>
        <v>541210</v>
      </c>
      <c r="I21" s="205">
        <f t="shared" si="10"/>
        <v>0.10608355150080828</v>
      </c>
      <c r="J21" s="204">
        <f t="shared" si="4"/>
        <v>0.41395220031141911</v>
      </c>
      <c r="K21" s="202">
        <f>H21-G21</f>
        <v>51907</v>
      </c>
      <c r="L21" s="203">
        <f t="shared" si="6"/>
        <v>158446</v>
      </c>
      <c r="M21" s="204">
        <f t="shared" si="1"/>
        <v>0.21884073969391168</v>
      </c>
      <c r="P21" s="202" t="s">
        <v>145</v>
      </c>
      <c r="Q21" s="203">
        <f t="shared" ref="Q21:V21" si="13">Q13-SUM(Q14:Q20)</f>
        <v>17273</v>
      </c>
      <c r="R21" s="203">
        <f t="shared" si="13"/>
        <v>18890</v>
      </c>
      <c r="S21" s="203">
        <f t="shared" si="13"/>
        <v>10057</v>
      </c>
      <c r="T21" s="203">
        <f t="shared" si="13"/>
        <v>32172</v>
      </c>
      <c r="U21" s="203">
        <f t="shared" si="13"/>
        <v>35003</v>
      </c>
      <c r="V21" s="203">
        <f t="shared" si="13"/>
        <v>37527</v>
      </c>
      <c r="W21" s="205">
        <f t="shared" si="11"/>
        <v>7.2108105019569768E-2</v>
      </c>
      <c r="X21" s="204">
        <f t="shared" si="7"/>
        <v>0.98660667019587089</v>
      </c>
      <c r="Y21" s="202">
        <f>V21-U21</f>
        <v>2524</v>
      </c>
      <c r="Z21" s="203">
        <f t="shared" si="9"/>
        <v>18637</v>
      </c>
      <c r="AA21" s="204">
        <f t="shared" si="3"/>
        <v>0.27092763856100149</v>
      </c>
    </row>
    <row r="22" spans="1:27" x14ac:dyDescent="0.25">
      <c r="B22" s="187" t="s">
        <v>44</v>
      </c>
      <c r="C22" s="185"/>
      <c r="D22" s="185"/>
      <c r="E22" s="185"/>
      <c r="F22" s="185"/>
      <c r="G22" s="185"/>
      <c r="H22" s="186"/>
      <c r="I22" s="186"/>
      <c r="J22" s="186"/>
      <c r="K22" s="186"/>
      <c r="L22" s="185"/>
      <c r="M22" s="185"/>
    </row>
    <row r="23" spans="1:27" x14ac:dyDescent="0.25">
      <c r="B23" s="188" t="s">
        <v>68</v>
      </c>
      <c r="C23" s="212">
        <f>C24+C27</f>
        <v>757172</v>
      </c>
      <c r="D23" s="212">
        <f t="shared" ref="D23:H23" si="14">D24+D27</f>
        <v>787818</v>
      </c>
      <c r="E23" s="212">
        <f t="shared" si="14"/>
        <v>279824</v>
      </c>
      <c r="F23" s="212">
        <f t="shared" si="14"/>
        <v>852329</v>
      </c>
      <c r="G23" s="212">
        <f t="shared" si="14"/>
        <v>884801</v>
      </c>
      <c r="H23" s="212">
        <f t="shared" si="14"/>
        <v>915684</v>
      </c>
      <c r="I23" s="213">
        <f>IFERROR(H23/G23-1,"-")</f>
        <v>3.4903893643881467E-2</v>
      </c>
      <c r="J23" s="213">
        <f>IFERROR(H23/D23-1,"-")</f>
        <v>0.16230398391506662</v>
      </c>
      <c r="K23" s="212">
        <f>H23-G23</f>
        <v>30883</v>
      </c>
      <c r="L23" s="212">
        <f>H23-D23</f>
        <v>127866</v>
      </c>
      <c r="M23" s="213">
        <f t="shared" ref="M23:M35" si="15">H23/H$9</f>
        <v>0.37026101492189689</v>
      </c>
    </row>
    <row r="24" spans="1:27" x14ac:dyDescent="0.25">
      <c r="B24" s="191" t="s">
        <v>97</v>
      </c>
      <c r="C24" s="192">
        <v>82973</v>
      </c>
      <c r="D24" s="192">
        <v>97394</v>
      </c>
      <c r="E24" s="192">
        <v>16647</v>
      </c>
      <c r="F24" s="192">
        <v>101020</v>
      </c>
      <c r="G24" s="192">
        <v>81576</v>
      </c>
      <c r="H24" s="192">
        <v>69290</v>
      </c>
      <c r="I24" s="194">
        <f>IFERROR(H24/G24-1,"-")</f>
        <v>-0.15060802196724532</v>
      </c>
      <c r="J24" s="193">
        <f t="shared" ref="J24:J35" si="16">IFERROR(H24/D24-1,"-")</f>
        <v>-0.28855987021787788</v>
      </c>
      <c r="K24" s="191">
        <f t="shared" ref="K24:K34" si="17">H24-G24</f>
        <v>-12286</v>
      </c>
      <c r="L24" s="192">
        <f t="shared" ref="L24:L35" si="18">H24-D24</f>
        <v>-28104</v>
      </c>
      <c r="M24" s="193">
        <f t="shared" si="15"/>
        <v>2.8017728521999113E-2</v>
      </c>
    </row>
    <row r="25" spans="1:27" x14ac:dyDescent="0.25">
      <c r="B25" s="196" t="s">
        <v>103</v>
      </c>
      <c r="C25" s="197">
        <v>37078</v>
      </c>
      <c r="D25" s="197">
        <v>44853</v>
      </c>
      <c r="E25" s="197">
        <v>6472</v>
      </c>
      <c r="F25" s="197">
        <v>42281</v>
      </c>
      <c r="G25" s="197">
        <v>32711</v>
      </c>
      <c r="H25" s="197">
        <v>24554</v>
      </c>
      <c r="I25" s="199">
        <f>IFERROR(H25/G25-1,"-")</f>
        <v>-0.24936565681269296</v>
      </c>
      <c r="J25" s="198">
        <f t="shared" si="16"/>
        <v>-0.45256727532160612</v>
      </c>
      <c r="K25" s="196">
        <f t="shared" si="17"/>
        <v>-8157</v>
      </c>
      <c r="L25" s="197">
        <f t="shared" si="18"/>
        <v>-20299</v>
      </c>
      <c r="M25" s="198">
        <f t="shared" si="15"/>
        <v>9.9285222417255913E-3</v>
      </c>
    </row>
    <row r="26" spans="1:27" x14ac:dyDescent="0.25">
      <c r="B26" s="196" t="s">
        <v>100</v>
      </c>
      <c r="C26" s="197">
        <v>45895</v>
      </c>
      <c r="D26" s="197">
        <v>52541</v>
      </c>
      <c r="E26" s="197">
        <v>10175</v>
      </c>
      <c r="F26" s="197">
        <v>58739</v>
      </c>
      <c r="G26" s="197">
        <v>48865</v>
      </c>
      <c r="H26" s="197">
        <v>44736</v>
      </c>
      <c r="I26" s="199">
        <f>IFERROR(H26/G26-1,"-")</f>
        <v>-8.4498107029571279E-2</v>
      </c>
      <c r="J26" s="198">
        <f t="shared" si="16"/>
        <v>-0.14855065567842252</v>
      </c>
      <c r="K26" s="196">
        <f t="shared" si="17"/>
        <v>-4129</v>
      </c>
      <c r="L26" s="197">
        <f t="shared" si="18"/>
        <v>-7805</v>
      </c>
      <c r="M26" s="198">
        <f t="shared" si="15"/>
        <v>1.8089206280273523E-2</v>
      </c>
    </row>
    <row r="27" spans="1:27" x14ac:dyDescent="0.25">
      <c r="B27" s="191" t="s">
        <v>107</v>
      </c>
      <c r="C27" s="192">
        <v>674199</v>
      </c>
      <c r="D27" s="192">
        <v>690424</v>
      </c>
      <c r="E27" s="192">
        <v>263177</v>
      </c>
      <c r="F27" s="192">
        <v>751309</v>
      </c>
      <c r="G27" s="192">
        <v>803225</v>
      </c>
      <c r="H27" s="192">
        <v>846394</v>
      </c>
      <c r="I27" s="194">
        <f>IFERROR(H27/G27-1,"-")</f>
        <v>5.3744592113044387E-2</v>
      </c>
      <c r="J27" s="193">
        <f t="shared" si="16"/>
        <v>0.2259046614833784</v>
      </c>
      <c r="K27" s="191">
        <f t="shared" si="17"/>
        <v>43169</v>
      </c>
      <c r="L27" s="192">
        <f t="shared" si="18"/>
        <v>155970</v>
      </c>
      <c r="M27" s="193">
        <f t="shared" si="15"/>
        <v>0.34224328639989776</v>
      </c>
    </row>
    <row r="28" spans="1:27" x14ac:dyDescent="0.25">
      <c r="B28" s="196" t="s">
        <v>110</v>
      </c>
      <c r="C28" s="197">
        <v>300729</v>
      </c>
      <c r="D28" s="197">
        <v>318458</v>
      </c>
      <c r="E28" s="197">
        <v>115594</v>
      </c>
      <c r="F28" s="197">
        <v>372541</v>
      </c>
      <c r="G28" s="197">
        <v>402472</v>
      </c>
      <c r="H28" s="197">
        <v>425838</v>
      </c>
      <c r="I28" s="199">
        <f t="shared" ref="I28:I35" si="19">IFERROR(H28/G28-1,"-")</f>
        <v>5.8056212606094393E-2</v>
      </c>
      <c r="J28" s="198">
        <f t="shared" si="16"/>
        <v>0.3371873214050205</v>
      </c>
      <c r="K28" s="196">
        <f t="shared" si="17"/>
        <v>23366</v>
      </c>
      <c r="L28" s="197">
        <f t="shared" si="18"/>
        <v>107380</v>
      </c>
      <c r="M28" s="198">
        <f t="shared" si="15"/>
        <v>0.17218954363329569</v>
      </c>
    </row>
    <row r="29" spans="1:27" x14ac:dyDescent="0.25">
      <c r="B29" s="196" t="s">
        <v>113</v>
      </c>
      <c r="C29" s="197">
        <v>106357</v>
      </c>
      <c r="D29" s="197">
        <v>100900</v>
      </c>
      <c r="E29" s="197">
        <v>34149</v>
      </c>
      <c r="F29" s="197">
        <v>86025</v>
      </c>
      <c r="G29" s="197">
        <v>95050</v>
      </c>
      <c r="H29" s="197">
        <v>95777</v>
      </c>
      <c r="I29" s="199">
        <f t="shared" si="19"/>
        <v>7.6486059968436937E-3</v>
      </c>
      <c r="J29" s="198">
        <f t="shared" si="16"/>
        <v>-5.077304261645188E-2</v>
      </c>
      <c r="K29" s="196">
        <f t="shared" si="17"/>
        <v>727</v>
      </c>
      <c r="L29" s="197">
        <f t="shared" si="18"/>
        <v>-5123</v>
      </c>
      <c r="M29" s="198">
        <f t="shared" si="15"/>
        <v>3.8727868157764599E-2</v>
      </c>
    </row>
    <row r="30" spans="1:27" x14ac:dyDescent="0.25">
      <c r="B30" s="196" t="s">
        <v>116</v>
      </c>
      <c r="C30" s="197">
        <v>25220</v>
      </c>
      <c r="D30" s="197">
        <v>26151</v>
      </c>
      <c r="E30" s="197">
        <v>11026</v>
      </c>
      <c r="F30" s="197">
        <v>30711</v>
      </c>
      <c r="G30" s="197">
        <v>28639</v>
      </c>
      <c r="H30" s="197">
        <v>25839</v>
      </c>
      <c r="I30" s="199">
        <f t="shared" si="19"/>
        <v>-9.7768776842766858E-2</v>
      </c>
      <c r="J30" s="198">
        <f t="shared" si="16"/>
        <v>-1.1930710106688114E-2</v>
      </c>
      <c r="K30" s="196">
        <f t="shared" si="17"/>
        <v>-2800</v>
      </c>
      <c r="L30" s="197">
        <f t="shared" si="18"/>
        <v>-312</v>
      </c>
      <c r="M30" s="198">
        <f t="shared" si="15"/>
        <v>1.0448117870976116E-2</v>
      </c>
    </row>
    <row r="31" spans="1:27" x14ac:dyDescent="0.25">
      <c r="B31" s="196" t="s">
        <v>123</v>
      </c>
      <c r="C31" s="197">
        <v>31517</v>
      </c>
      <c r="D31" s="197">
        <v>27810</v>
      </c>
      <c r="E31" s="197">
        <v>10228</v>
      </c>
      <c r="F31" s="197">
        <v>39966</v>
      </c>
      <c r="G31" s="197">
        <v>32831</v>
      </c>
      <c r="H31" s="197">
        <v>35787</v>
      </c>
      <c r="I31" s="199">
        <f t="shared" si="19"/>
        <v>9.0036855411044447E-2</v>
      </c>
      <c r="J31" s="198">
        <f t="shared" si="16"/>
        <v>0.28683926645091695</v>
      </c>
      <c r="K31" s="196">
        <f t="shared" si="17"/>
        <v>2956</v>
      </c>
      <c r="L31" s="197">
        <f t="shared" si="18"/>
        <v>7977</v>
      </c>
      <c r="M31" s="198">
        <f t="shared" si="15"/>
        <v>1.4470637185983291E-2</v>
      </c>
    </row>
    <row r="32" spans="1:27" x14ac:dyDescent="0.25">
      <c r="B32" s="196" t="s">
        <v>119</v>
      </c>
      <c r="C32" s="197">
        <v>39538</v>
      </c>
      <c r="D32" s="197">
        <v>39104</v>
      </c>
      <c r="E32" s="197">
        <v>14676</v>
      </c>
      <c r="F32" s="197">
        <v>46524</v>
      </c>
      <c r="G32" s="197">
        <v>42822</v>
      </c>
      <c r="H32" s="197">
        <v>44261</v>
      </c>
      <c r="I32" s="199">
        <f t="shared" si="19"/>
        <v>3.36042221288122E-2</v>
      </c>
      <c r="J32" s="198">
        <f t="shared" si="16"/>
        <v>0.13187909165302791</v>
      </c>
      <c r="K32" s="196">
        <f t="shared" si="17"/>
        <v>1439</v>
      </c>
      <c r="L32" s="197">
        <f t="shared" si="18"/>
        <v>5157</v>
      </c>
      <c r="M32" s="198">
        <f t="shared" si="15"/>
        <v>1.789713785700971E-2</v>
      </c>
    </row>
    <row r="33" spans="2:13" x14ac:dyDescent="0.25">
      <c r="B33" s="196" t="s">
        <v>128</v>
      </c>
      <c r="C33" s="197">
        <v>15367</v>
      </c>
      <c r="D33" s="197">
        <v>18239</v>
      </c>
      <c r="E33" s="197">
        <v>9525</v>
      </c>
      <c r="F33" s="197">
        <v>12058</v>
      </c>
      <c r="G33" s="197">
        <v>13318</v>
      </c>
      <c r="H33" s="197">
        <v>13054</v>
      </c>
      <c r="I33" s="199">
        <f t="shared" si="19"/>
        <v>-1.9822796215647975E-2</v>
      </c>
      <c r="J33" s="198">
        <f t="shared" si="16"/>
        <v>-0.28428093645484953</v>
      </c>
      <c r="K33" s="196">
        <f t="shared" si="17"/>
        <v>-264</v>
      </c>
      <c r="L33" s="197">
        <f t="shared" si="18"/>
        <v>-5185</v>
      </c>
      <c r="M33" s="198">
        <f t="shared" si="15"/>
        <v>5.2784446258648636E-3</v>
      </c>
    </row>
    <row r="34" spans="2:13" x14ac:dyDescent="0.25">
      <c r="B34" s="196" t="s">
        <v>131</v>
      </c>
      <c r="C34" s="197">
        <v>17926</v>
      </c>
      <c r="D34" s="197">
        <v>15446</v>
      </c>
      <c r="E34" s="197">
        <v>11099</v>
      </c>
      <c r="F34" s="197">
        <v>7316</v>
      </c>
      <c r="G34" s="197">
        <v>12088</v>
      </c>
      <c r="H34" s="197">
        <v>11397</v>
      </c>
      <c r="I34" s="199">
        <f t="shared" si="19"/>
        <v>-5.7164129715420287E-2</v>
      </c>
      <c r="J34" s="198">
        <f t="shared" si="16"/>
        <v>-0.26213906513013074</v>
      </c>
      <c r="K34" s="196">
        <f t="shared" si="17"/>
        <v>-691</v>
      </c>
      <c r="L34" s="197">
        <f t="shared" si="18"/>
        <v>-4049</v>
      </c>
      <c r="M34" s="198">
        <f t="shared" si="15"/>
        <v>4.608429094605627E-3</v>
      </c>
    </row>
    <row r="35" spans="2:13" x14ac:dyDescent="0.25">
      <c r="B35" s="202" t="s">
        <v>145</v>
      </c>
      <c r="C35" s="203">
        <f t="shared" ref="C35:H35" si="20">C27-SUM(C28:C34)</f>
        <v>137545</v>
      </c>
      <c r="D35" s="203">
        <f t="shared" si="20"/>
        <v>144316</v>
      </c>
      <c r="E35" s="203">
        <f t="shared" si="20"/>
        <v>56880</v>
      </c>
      <c r="F35" s="203">
        <f t="shared" si="20"/>
        <v>156168</v>
      </c>
      <c r="G35" s="203">
        <f t="shared" si="20"/>
        <v>176005</v>
      </c>
      <c r="H35" s="203">
        <f t="shared" si="20"/>
        <v>194441</v>
      </c>
      <c r="I35" s="205">
        <f t="shared" si="19"/>
        <v>0.10474702423226612</v>
      </c>
      <c r="J35" s="204">
        <f t="shared" si="16"/>
        <v>0.34732808558995543</v>
      </c>
      <c r="K35" s="202">
        <f>H35-G35</f>
        <v>18436</v>
      </c>
      <c r="L35" s="203">
        <f t="shared" si="18"/>
        <v>50125</v>
      </c>
      <c r="M35" s="204">
        <f t="shared" si="15"/>
        <v>7.8623107974397879E-2</v>
      </c>
    </row>
    <row r="36" spans="2:13" x14ac:dyDescent="0.25">
      <c r="B36" s="187" t="s">
        <v>45</v>
      </c>
      <c r="C36" s="185"/>
      <c r="D36" s="185"/>
      <c r="E36" s="185"/>
      <c r="F36" s="185"/>
      <c r="G36" s="185"/>
      <c r="H36" s="186"/>
      <c r="I36" s="186"/>
      <c r="J36" s="186"/>
      <c r="K36" s="186"/>
      <c r="L36" s="185"/>
      <c r="M36" s="185"/>
    </row>
    <row r="37" spans="2:13" x14ac:dyDescent="0.25">
      <c r="B37" s="188" t="s">
        <v>68</v>
      </c>
      <c r="C37" s="212">
        <f>C38+C41</f>
        <v>404262</v>
      </c>
      <c r="D37" s="212">
        <f t="shared" ref="D37:H37" si="21">D38+D41</f>
        <v>416260</v>
      </c>
      <c r="E37" s="212">
        <f t="shared" si="21"/>
        <v>147106</v>
      </c>
      <c r="F37" s="212">
        <f t="shared" si="21"/>
        <v>411014</v>
      </c>
      <c r="G37" s="212">
        <f t="shared" si="21"/>
        <v>461407</v>
      </c>
      <c r="H37" s="212">
        <f t="shared" si="21"/>
        <v>489154</v>
      </c>
      <c r="I37" s="213">
        <f>IFERROR(H37/G37-1,"-")</f>
        <v>6.0135628631555305E-2</v>
      </c>
      <c r="J37" s="213">
        <f>IFERROR(H37/D37-1,"-")</f>
        <v>0.17511651371738823</v>
      </c>
      <c r="K37" s="212">
        <f>H37-G37</f>
        <v>27747</v>
      </c>
      <c r="L37" s="212">
        <f>H37-D37</f>
        <v>72894</v>
      </c>
      <c r="M37" s="213">
        <f t="shared" ref="M37:M49" si="22">H37/H$9</f>
        <v>0.19779165792249898</v>
      </c>
    </row>
    <row r="38" spans="2:13" x14ac:dyDescent="0.25">
      <c r="B38" s="191" t="s">
        <v>97</v>
      </c>
      <c r="C38" s="192">
        <v>41024</v>
      </c>
      <c r="D38" s="192">
        <v>43221</v>
      </c>
      <c r="E38" s="192">
        <v>9666</v>
      </c>
      <c r="F38" s="192">
        <v>45684</v>
      </c>
      <c r="G38" s="192">
        <v>44408</v>
      </c>
      <c r="H38" s="192">
        <v>43010</v>
      </c>
      <c r="I38" s="194">
        <f>IFERROR(H38/G38-1,"-")</f>
        <v>-3.1480814267699553E-2</v>
      </c>
      <c r="J38" s="193">
        <f t="shared" ref="J38:J49" si="23">IFERROR(H38/D38-1,"-")</f>
        <v>-4.8818861201730401E-3</v>
      </c>
      <c r="K38" s="191">
        <f t="shared" ref="K38:K48" si="24">H38-G38</f>
        <v>-1398</v>
      </c>
      <c r="L38" s="192">
        <f t="shared" ref="L38:L49" si="25">H38-D38</f>
        <v>-211</v>
      </c>
      <c r="M38" s="193">
        <f t="shared" si="22"/>
        <v>1.7391290283319122E-2</v>
      </c>
    </row>
    <row r="39" spans="2:13" x14ac:dyDescent="0.25">
      <c r="B39" s="196" t="s">
        <v>103</v>
      </c>
      <c r="C39" s="197">
        <v>6354</v>
      </c>
      <c r="D39" s="197">
        <v>8873</v>
      </c>
      <c r="E39" s="197">
        <v>2065</v>
      </c>
      <c r="F39" s="197">
        <v>11126</v>
      </c>
      <c r="G39" s="197">
        <v>14836</v>
      </c>
      <c r="H39" s="197">
        <v>17196</v>
      </c>
      <c r="I39" s="199">
        <f>IFERROR(H39/G39-1,"-")</f>
        <v>0.15907252628740909</v>
      </c>
      <c r="J39" s="198">
        <f t="shared" si="23"/>
        <v>0.93801420038318484</v>
      </c>
      <c r="K39" s="196">
        <f t="shared" si="24"/>
        <v>2360</v>
      </c>
      <c r="L39" s="197">
        <f t="shared" si="25"/>
        <v>8323</v>
      </c>
      <c r="M39" s="198">
        <f t="shared" si="22"/>
        <v>6.9532812767253106E-3</v>
      </c>
    </row>
    <row r="40" spans="2:13" x14ac:dyDescent="0.25">
      <c r="B40" s="196" t="s">
        <v>100</v>
      </c>
      <c r="C40" s="197">
        <v>34670</v>
      </c>
      <c r="D40" s="197">
        <v>34348</v>
      </c>
      <c r="E40" s="197">
        <v>7601</v>
      </c>
      <c r="F40" s="197">
        <v>34558</v>
      </c>
      <c r="G40" s="197">
        <v>29572</v>
      </c>
      <c r="H40" s="197">
        <v>25814</v>
      </c>
      <c r="I40" s="199">
        <f>IFERROR(H40/G40-1,"-")</f>
        <v>-0.12707966995806841</v>
      </c>
      <c r="J40" s="198">
        <f t="shared" si="23"/>
        <v>-0.24845696983812737</v>
      </c>
      <c r="K40" s="196">
        <f t="shared" si="24"/>
        <v>-3758</v>
      </c>
      <c r="L40" s="197">
        <f t="shared" si="25"/>
        <v>-8534</v>
      </c>
      <c r="M40" s="198">
        <f t="shared" si="22"/>
        <v>1.043800900659381E-2</v>
      </c>
    </row>
    <row r="41" spans="2:13" x14ac:dyDescent="0.25">
      <c r="B41" s="191" t="s">
        <v>107</v>
      </c>
      <c r="C41" s="192">
        <v>363238</v>
      </c>
      <c r="D41" s="192">
        <v>373039</v>
      </c>
      <c r="E41" s="192">
        <v>137440</v>
      </c>
      <c r="F41" s="192">
        <v>365330</v>
      </c>
      <c r="G41" s="192">
        <v>416999</v>
      </c>
      <c r="H41" s="192">
        <v>446144</v>
      </c>
      <c r="I41" s="194">
        <f>IFERROR(H41/G41-1,"-")</f>
        <v>6.989225393825893E-2</v>
      </c>
      <c r="J41" s="193">
        <f t="shared" si="23"/>
        <v>0.19597146679033561</v>
      </c>
      <c r="K41" s="191">
        <f t="shared" si="24"/>
        <v>29145</v>
      </c>
      <c r="L41" s="192">
        <f t="shared" si="25"/>
        <v>73105</v>
      </c>
      <c r="M41" s="193">
        <f t="shared" si="22"/>
        <v>0.18040036763917985</v>
      </c>
    </row>
    <row r="42" spans="2:13" x14ac:dyDescent="0.25">
      <c r="B42" s="196" t="s">
        <v>110</v>
      </c>
      <c r="C42" s="197">
        <v>183306</v>
      </c>
      <c r="D42" s="197">
        <v>204126</v>
      </c>
      <c r="E42" s="197">
        <v>66259</v>
      </c>
      <c r="F42" s="197">
        <v>187188</v>
      </c>
      <c r="G42" s="197">
        <v>212560</v>
      </c>
      <c r="H42" s="197">
        <v>234149</v>
      </c>
      <c r="I42" s="199">
        <f t="shared" ref="I42:I49" si="26">IFERROR(H42/G42-1,"-")</f>
        <v>0.10156661648475729</v>
      </c>
      <c r="J42" s="198">
        <f t="shared" si="23"/>
        <v>0.14708072465046107</v>
      </c>
      <c r="K42" s="196">
        <f t="shared" si="24"/>
        <v>21589</v>
      </c>
      <c r="L42" s="197">
        <f t="shared" si="25"/>
        <v>30023</v>
      </c>
      <c r="M42" s="198">
        <f t="shared" si="22"/>
        <v>9.4679219450102034E-2</v>
      </c>
    </row>
    <row r="43" spans="2:13" x14ac:dyDescent="0.25">
      <c r="B43" s="196" t="s">
        <v>113</v>
      </c>
      <c r="C43" s="197">
        <v>30390</v>
      </c>
      <c r="D43" s="197">
        <v>22919</v>
      </c>
      <c r="E43" s="197">
        <v>8479</v>
      </c>
      <c r="F43" s="197">
        <v>14523</v>
      </c>
      <c r="G43" s="197">
        <v>19137</v>
      </c>
      <c r="H43" s="197">
        <v>17749</v>
      </c>
      <c r="I43" s="199">
        <f t="shared" si="26"/>
        <v>-7.2529654595809179E-2</v>
      </c>
      <c r="J43" s="198">
        <f t="shared" si="23"/>
        <v>-0.22557703215672587</v>
      </c>
      <c r="K43" s="196">
        <f t="shared" si="24"/>
        <v>-1388</v>
      </c>
      <c r="L43" s="197">
        <f t="shared" si="25"/>
        <v>-5170</v>
      </c>
      <c r="M43" s="198">
        <f t="shared" si="22"/>
        <v>7.1768893568619173E-3</v>
      </c>
    </row>
    <row r="44" spans="2:13" x14ac:dyDescent="0.25">
      <c r="B44" s="196" t="s">
        <v>116</v>
      </c>
      <c r="C44" s="197">
        <v>9332</v>
      </c>
      <c r="D44" s="197">
        <v>9714</v>
      </c>
      <c r="E44" s="197">
        <v>4192</v>
      </c>
      <c r="F44" s="197">
        <v>9594</v>
      </c>
      <c r="G44" s="197">
        <v>11611</v>
      </c>
      <c r="H44" s="197">
        <v>11210</v>
      </c>
      <c r="I44" s="199">
        <f t="shared" si="26"/>
        <v>-3.4536215657566149E-2</v>
      </c>
      <c r="J44" s="198">
        <f t="shared" si="23"/>
        <v>0.15400452954498656</v>
      </c>
      <c r="K44" s="196">
        <f t="shared" si="24"/>
        <v>-401</v>
      </c>
      <c r="L44" s="197">
        <f t="shared" si="25"/>
        <v>1496</v>
      </c>
      <c r="M44" s="198">
        <f t="shared" si="22"/>
        <v>4.5328147890259787E-3</v>
      </c>
    </row>
    <row r="45" spans="2:13" x14ac:dyDescent="0.25">
      <c r="B45" s="196" t="s">
        <v>123</v>
      </c>
      <c r="C45" s="197">
        <v>15902</v>
      </c>
      <c r="D45" s="197">
        <v>16023</v>
      </c>
      <c r="E45" s="197">
        <v>5403</v>
      </c>
      <c r="F45" s="197">
        <v>17649</v>
      </c>
      <c r="G45" s="197">
        <v>16224</v>
      </c>
      <c r="H45" s="197">
        <v>18165</v>
      </c>
      <c r="I45" s="199">
        <f t="shared" si="26"/>
        <v>0.11963757396449703</v>
      </c>
      <c r="J45" s="198">
        <f t="shared" si="23"/>
        <v>0.13368283093053734</v>
      </c>
      <c r="K45" s="196">
        <f t="shared" si="24"/>
        <v>1941</v>
      </c>
      <c r="L45" s="197">
        <f t="shared" si="25"/>
        <v>2142</v>
      </c>
      <c r="M45" s="198">
        <f t="shared" si="22"/>
        <v>7.345100860183488E-3</v>
      </c>
    </row>
    <row r="46" spans="2:13" x14ac:dyDescent="0.25">
      <c r="B46" s="196" t="s">
        <v>119</v>
      </c>
      <c r="C46" s="197">
        <v>19208</v>
      </c>
      <c r="D46" s="197">
        <v>18601</v>
      </c>
      <c r="E46" s="197">
        <v>7570</v>
      </c>
      <c r="F46" s="197">
        <v>16989</v>
      </c>
      <c r="G46" s="197">
        <v>19979</v>
      </c>
      <c r="H46" s="197">
        <v>20959</v>
      </c>
      <c r="I46" s="199">
        <f t="shared" si="26"/>
        <v>4.9051504079283159E-2</v>
      </c>
      <c r="J46" s="198">
        <f t="shared" si="23"/>
        <v>0.12676737809795169</v>
      </c>
      <c r="K46" s="196">
        <f t="shared" si="24"/>
        <v>980</v>
      </c>
      <c r="L46" s="197">
        <f t="shared" si="25"/>
        <v>2358</v>
      </c>
      <c r="M46" s="198">
        <f t="shared" si="22"/>
        <v>8.4748675435499989E-3</v>
      </c>
    </row>
    <row r="47" spans="2:13" x14ac:dyDescent="0.25">
      <c r="B47" s="196" t="s">
        <v>128</v>
      </c>
      <c r="C47" s="197">
        <v>5508</v>
      </c>
      <c r="D47" s="197">
        <v>5207</v>
      </c>
      <c r="E47" s="197">
        <v>3315</v>
      </c>
      <c r="F47" s="197">
        <v>4885</v>
      </c>
      <c r="G47" s="197">
        <v>6119</v>
      </c>
      <c r="H47" s="197">
        <v>5101</v>
      </c>
      <c r="I47" s="199">
        <f t="shared" si="26"/>
        <v>-0.16636705344010461</v>
      </c>
      <c r="J47" s="198">
        <f t="shared" si="23"/>
        <v>-2.035721144613023E-2</v>
      </c>
      <c r="K47" s="196">
        <f t="shared" si="24"/>
        <v>-1018</v>
      </c>
      <c r="L47" s="197">
        <f t="shared" si="25"/>
        <v>-106</v>
      </c>
      <c r="M47" s="198">
        <f t="shared" si="22"/>
        <v>2.0626126885657015E-3</v>
      </c>
    </row>
    <row r="48" spans="2:13" x14ac:dyDescent="0.25">
      <c r="B48" s="196" t="s">
        <v>131</v>
      </c>
      <c r="C48" s="197">
        <v>8021</v>
      </c>
      <c r="D48" s="197">
        <v>6436</v>
      </c>
      <c r="E48" s="197">
        <v>4738</v>
      </c>
      <c r="F48" s="197">
        <v>3867</v>
      </c>
      <c r="G48" s="197">
        <v>5813</v>
      </c>
      <c r="H48" s="197">
        <v>5357</v>
      </c>
      <c r="I48" s="199">
        <f t="shared" si="26"/>
        <v>-7.8444864957853078E-2</v>
      </c>
      <c r="J48" s="198">
        <f t="shared" si="23"/>
        <v>-0.16765071472964577</v>
      </c>
      <c r="K48" s="196">
        <f t="shared" si="24"/>
        <v>-456</v>
      </c>
      <c r="L48" s="197">
        <f t="shared" si="25"/>
        <v>-1079</v>
      </c>
      <c r="M48" s="198">
        <f t="shared" si="22"/>
        <v>2.1661274598405145E-3</v>
      </c>
    </row>
    <row r="49" spans="2:13" x14ac:dyDescent="0.25">
      <c r="B49" s="202" t="s">
        <v>145</v>
      </c>
      <c r="C49" s="203">
        <f t="shared" ref="C49:H49" si="27">C41-SUM(C42:C48)</f>
        <v>91571</v>
      </c>
      <c r="D49" s="203">
        <f t="shared" si="27"/>
        <v>90013</v>
      </c>
      <c r="E49" s="203">
        <f t="shared" si="27"/>
        <v>37484</v>
      </c>
      <c r="F49" s="203">
        <f t="shared" si="27"/>
        <v>110635</v>
      </c>
      <c r="G49" s="203">
        <f t="shared" si="27"/>
        <v>125556</v>
      </c>
      <c r="H49" s="203">
        <f t="shared" si="27"/>
        <v>133454</v>
      </c>
      <c r="I49" s="205">
        <f t="shared" si="26"/>
        <v>6.2904202109019147E-2</v>
      </c>
      <c r="J49" s="204">
        <f t="shared" si="23"/>
        <v>0.48260806772355114</v>
      </c>
      <c r="K49" s="202">
        <f>H49-G49</f>
        <v>7898</v>
      </c>
      <c r="L49" s="203">
        <f t="shared" si="25"/>
        <v>43441</v>
      </c>
      <c r="M49" s="204">
        <f t="shared" si="22"/>
        <v>5.3962735491050219E-2</v>
      </c>
    </row>
    <row r="50" spans="2:13" x14ac:dyDescent="0.25">
      <c r="B50" s="187" t="s">
        <v>46</v>
      </c>
      <c r="C50" s="185"/>
      <c r="D50" s="185"/>
      <c r="E50" s="185"/>
      <c r="F50" s="185"/>
      <c r="G50" s="185"/>
      <c r="H50" s="186"/>
      <c r="I50" s="186"/>
      <c r="J50" s="186"/>
      <c r="K50" s="186"/>
      <c r="L50" s="185"/>
      <c r="M50" s="185"/>
    </row>
    <row r="51" spans="2:13" x14ac:dyDescent="0.25">
      <c r="B51" s="188" t="s">
        <v>68</v>
      </c>
      <c r="C51" s="212">
        <f>C52+C55</f>
        <v>23111</v>
      </c>
      <c r="D51" s="212">
        <f t="shared" ref="D51:H51" si="28">D52+D55</f>
        <v>22893</v>
      </c>
      <c r="E51" s="212">
        <f t="shared" si="28"/>
        <v>8192</v>
      </c>
      <c r="F51" s="212">
        <f t="shared" si="28"/>
        <v>19165</v>
      </c>
      <c r="G51" s="212">
        <f t="shared" si="28"/>
        <v>29890</v>
      </c>
      <c r="H51" s="212">
        <f t="shared" si="28"/>
        <v>25396</v>
      </c>
      <c r="I51" s="213">
        <f>IFERROR(H51/G51-1,"-")</f>
        <v>-0.15035128805620612</v>
      </c>
      <c r="J51" s="213">
        <f>IFERROR(H51/D51-1,"-")</f>
        <v>0.10933473114052328</v>
      </c>
      <c r="K51" s="212">
        <f>H51-G51</f>
        <v>-4494</v>
      </c>
      <c r="L51" s="212">
        <f>H51-D51</f>
        <v>2503</v>
      </c>
      <c r="M51" s="213">
        <f t="shared" ref="M51:M63" si="29">H51/H$9</f>
        <v>1.0268988794121655E-2</v>
      </c>
    </row>
    <row r="52" spans="2:13" x14ac:dyDescent="0.25">
      <c r="B52" s="191" t="s">
        <v>97</v>
      </c>
      <c r="C52" s="192">
        <v>5515</v>
      </c>
      <c r="D52" s="192">
        <v>5032</v>
      </c>
      <c r="E52" s="192">
        <v>773</v>
      </c>
      <c r="F52" s="192">
        <v>2543</v>
      </c>
      <c r="G52" s="192">
        <v>13313</v>
      </c>
      <c r="H52" s="192">
        <v>7143</v>
      </c>
      <c r="I52" s="194">
        <f>IFERROR(H52/G52-1,"-")</f>
        <v>-0.46345677157665444</v>
      </c>
      <c r="J52" s="193">
        <f t="shared" ref="J52:J63" si="30">IFERROR(H52/D52-1,"-")</f>
        <v>0.41951510333863284</v>
      </c>
      <c r="K52" s="191">
        <f t="shared" ref="K52:K62" si="31">H52-G52</f>
        <v>-6170</v>
      </c>
      <c r="L52" s="192">
        <f t="shared" ref="L52:L63" si="32">H52-D52</f>
        <v>2111</v>
      </c>
      <c r="M52" s="193">
        <f t="shared" si="29"/>
        <v>2.8883047313124502E-3</v>
      </c>
    </row>
    <row r="53" spans="2:13" x14ac:dyDescent="0.25">
      <c r="B53" s="196" t="s">
        <v>103</v>
      </c>
      <c r="C53" s="197">
        <v>3335</v>
      </c>
      <c r="D53" s="197">
        <v>2700</v>
      </c>
      <c r="E53" s="197">
        <v>367</v>
      </c>
      <c r="F53" s="197">
        <v>1046</v>
      </c>
      <c r="G53" s="197">
        <v>9968</v>
      </c>
      <c r="H53" s="197">
        <v>4849</v>
      </c>
      <c r="I53" s="199">
        <f>IFERROR(H53/G53-1,"-")</f>
        <v>-0.5135433386837881</v>
      </c>
      <c r="J53" s="198">
        <f t="shared" si="30"/>
        <v>0.79592592592592593</v>
      </c>
      <c r="K53" s="196">
        <f t="shared" si="31"/>
        <v>-5119</v>
      </c>
      <c r="L53" s="197">
        <f t="shared" si="32"/>
        <v>2149</v>
      </c>
      <c r="M53" s="198">
        <f t="shared" si="29"/>
        <v>1.9607153355920581E-3</v>
      </c>
    </row>
    <row r="54" spans="2:13" x14ac:dyDescent="0.25">
      <c r="B54" s="196" t="s">
        <v>100</v>
      </c>
      <c r="C54" s="197">
        <v>2180</v>
      </c>
      <c r="D54" s="197">
        <v>2332</v>
      </c>
      <c r="E54" s="197">
        <v>406</v>
      </c>
      <c r="F54" s="197">
        <v>1497</v>
      </c>
      <c r="G54" s="197">
        <v>3345</v>
      </c>
      <c r="H54" s="197">
        <v>2294</v>
      </c>
      <c r="I54" s="199">
        <f>IFERROR(H54/G54-1,"-")</f>
        <v>-0.31420029895366219</v>
      </c>
      <c r="J54" s="198">
        <f t="shared" si="30"/>
        <v>-1.6295025728988E-2</v>
      </c>
      <c r="K54" s="196">
        <f t="shared" si="31"/>
        <v>-1051</v>
      </c>
      <c r="L54" s="197">
        <f t="shared" si="32"/>
        <v>-38</v>
      </c>
      <c r="M54" s="198">
        <f t="shared" si="29"/>
        <v>9.2758939572039204E-4</v>
      </c>
    </row>
    <row r="55" spans="2:13" x14ac:dyDescent="0.25">
      <c r="B55" s="191" t="s">
        <v>107</v>
      </c>
      <c r="C55" s="192">
        <v>17596</v>
      </c>
      <c r="D55" s="192">
        <v>17861</v>
      </c>
      <c r="E55" s="192">
        <v>7419</v>
      </c>
      <c r="F55" s="192">
        <v>16622</v>
      </c>
      <c r="G55" s="192">
        <v>16577</v>
      </c>
      <c r="H55" s="192">
        <v>18253</v>
      </c>
      <c r="I55" s="194">
        <f>IFERROR(H55/G55-1,"-")</f>
        <v>0.10110393919285765</v>
      </c>
      <c r="J55" s="193">
        <f t="shared" si="30"/>
        <v>2.1947259391971397E-2</v>
      </c>
      <c r="K55" s="191">
        <f t="shared" si="31"/>
        <v>1676</v>
      </c>
      <c r="L55" s="192">
        <f t="shared" si="32"/>
        <v>392</v>
      </c>
      <c r="M55" s="193">
        <f t="shared" si="29"/>
        <v>7.3806840628092051E-3</v>
      </c>
    </row>
    <row r="56" spans="2:13" x14ac:dyDescent="0.25">
      <c r="B56" s="196" t="s">
        <v>110</v>
      </c>
      <c r="C56" s="197">
        <v>4934</v>
      </c>
      <c r="D56" s="197">
        <v>5199</v>
      </c>
      <c r="E56" s="197">
        <v>2301</v>
      </c>
      <c r="F56" s="197">
        <v>6041</v>
      </c>
      <c r="G56" s="197">
        <v>5224</v>
      </c>
      <c r="H56" s="197">
        <v>6355</v>
      </c>
      <c r="I56" s="199">
        <f t="shared" ref="I56:I63" si="33">IFERROR(H56/G56-1,"-")</f>
        <v>0.21650076569678411</v>
      </c>
      <c r="J56" s="198">
        <f t="shared" si="30"/>
        <v>0.22235045201000192</v>
      </c>
      <c r="K56" s="196">
        <f t="shared" si="31"/>
        <v>1131</v>
      </c>
      <c r="L56" s="197">
        <f t="shared" si="32"/>
        <v>1156</v>
      </c>
      <c r="M56" s="198">
        <f t="shared" si="29"/>
        <v>2.5696733259821672E-3</v>
      </c>
    </row>
    <row r="57" spans="2:13" x14ac:dyDescent="0.25">
      <c r="B57" s="196" t="s">
        <v>113</v>
      </c>
      <c r="C57" s="197">
        <v>5611</v>
      </c>
      <c r="D57" s="197">
        <v>4886</v>
      </c>
      <c r="E57" s="197">
        <v>2164</v>
      </c>
      <c r="F57" s="197">
        <v>3822</v>
      </c>
      <c r="G57" s="197">
        <v>2863</v>
      </c>
      <c r="H57" s="197">
        <v>3672</v>
      </c>
      <c r="I57" s="199">
        <f t="shared" si="33"/>
        <v>0.28257073000349275</v>
      </c>
      <c r="J57" s="198">
        <f t="shared" si="30"/>
        <v>-0.24846500204666389</v>
      </c>
      <c r="K57" s="196">
        <f t="shared" si="31"/>
        <v>809</v>
      </c>
      <c r="L57" s="197">
        <f t="shared" si="32"/>
        <v>-1214</v>
      </c>
      <c r="M57" s="198">
        <f t="shared" si="29"/>
        <v>1.4847900004730948E-3</v>
      </c>
    </row>
    <row r="58" spans="2:13" x14ac:dyDescent="0.25">
      <c r="B58" s="196" t="s">
        <v>116</v>
      </c>
      <c r="C58" s="197">
        <v>1383</v>
      </c>
      <c r="D58" s="197">
        <v>1360</v>
      </c>
      <c r="E58" s="197">
        <v>393</v>
      </c>
      <c r="F58" s="197">
        <v>1296</v>
      </c>
      <c r="G58" s="197">
        <v>1711</v>
      </c>
      <c r="H58" s="197">
        <v>1279</v>
      </c>
      <c r="I58" s="199">
        <f t="shared" si="33"/>
        <v>-0.2524839275277615</v>
      </c>
      <c r="J58" s="198">
        <f t="shared" si="30"/>
        <v>-5.9558823529411775E-2</v>
      </c>
      <c r="K58" s="196">
        <f t="shared" si="31"/>
        <v>-432</v>
      </c>
      <c r="L58" s="197">
        <f t="shared" si="32"/>
        <v>-81</v>
      </c>
      <c r="M58" s="198">
        <f t="shared" si="29"/>
        <v>5.1716950179877131E-4</v>
      </c>
    </row>
    <row r="59" spans="2:13" x14ac:dyDescent="0.25">
      <c r="B59" s="196" t="s">
        <v>123</v>
      </c>
      <c r="C59" s="197">
        <v>333</v>
      </c>
      <c r="D59" s="197">
        <v>346</v>
      </c>
      <c r="E59" s="197">
        <v>205</v>
      </c>
      <c r="F59" s="197">
        <v>491</v>
      </c>
      <c r="G59" s="197">
        <v>384</v>
      </c>
      <c r="H59" s="197">
        <v>576</v>
      </c>
      <c r="I59" s="199">
        <f t="shared" si="33"/>
        <v>0.5</v>
      </c>
      <c r="J59" s="198">
        <f t="shared" si="30"/>
        <v>0.66473988439306364</v>
      </c>
      <c r="K59" s="196">
        <f t="shared" si="31"/>
        <v>192</v>
      </c>
      <c r="L59" s="197">
        <f t="shared" si="32"/>
        <v>230</v>
      </c>
      <c r="M59" s="198">
        <f t="shared" si="29"/>
        <v>2.329082353683286E-4</v>
      </c>
    </row>
    <row r="60" spans="2:13" x14ac:dyDescent="0.25">
      <c r="B60" s="196" t="s">
        <v>119</v>
      </c>
      <c r="C60" s="197">
        <v>345</v>
      </c>
      <c r="D60" s="197">
        <v>451</v>
      </c>
      <c r="E60" s="197">
        <v>135</v>
      </c>
      <c r="F60" s="197">
        <v>436</v>
      </c>
      <c r="G60" s="197">
        <v>372</v>
      </c>
      <c r="H60" s="197">
        <v>395</v>
      </c>
      <c r="I60" s="199">
        <f t="shared" si="33"/>
        <v>6.1827956989247257E-2</v>
      </c>
      <c r="J60" s="198">
        <f t="shared" si="30"/>
        <v>-0.12416851441241683</v>
      </c>
      <c r="K60" s="196">
        <f t="shared" si="31"/>
        <v>23</v>
      </c>
      <c r="L60" s="197">
        <f t="shared" si="32"/>
        <v>-56</v>
      </c>
      <c r="M60" s="198">
        <f t="shared" si="29"/>
        <v>1.5972005724043369E-4</v>
      </c>
    </row>
    <row r="61" spans="2:13" x14ac:dyDescent="0.25">
      <c r="B61" s="196" t="s">
        <v>128</v>
      </c>
      <c r="C61" s="197">
        <v>228</v>
      </c>
      <c r="D61" s="197">
        <v>129</v>
      </c>
      <c r="E61" s="197">
        <v>76</v>
      </c>
      <c r="F61" s="197">
        <v>57</v>
      </c>
      <c r="G61" s="197">
        <v>154</v>
      </c>
      <c r="H61" s="197">
        <v>84</v>
      </c>
      <c r="I61" s="199">
        <f t="shared" si="33"/>
        <v>-0.45454545454545459</v>
      </c>
      <c r="J61" s="198">
        <f t="shared" si="30"/>
        <v>-0.34883720930232553</v>
      </c>
      <c r="K61" s="196">
        <f t="shared" si="31"/>
        <v>-70</v>
      </c>
      <c r="L61" s="197">
        <f t="shared" si="32"/>
        <v>-45</v>
      </c>
      <c r="M61" s="198">
        <f t="shared" si="29"/>
        <v>3.396578432454792E-5</v>
      </c>
    </row>
    <row r="62" spans="2:13" x14ac:dyDescent="0.25">
      <c r="B62" s="196" t="s">
        <v>131</v>
      </c>
      <c r="C62" s="197">
        <v>224</v>
      </c>
      <c r="D62" s="197">
        <v>211</v>
      </c>
      <c r="E62" s="197">
        <v>105</v>
      </c>
      <c r="F62" s="197">
        <v>95</v>
      </c>
      <c r="G62" s="197">
        <v>138</v>
      </c>
      <c r="H62" s="197">
        <v>84</v>
      </c>
      <c r="I62" s="199">
        <f t="shared" si="33"/>
        <v>-0.39130434782608692</v>
      </c>
      <c r="J62" s="198">
        <f t="shared" si="30"/>
        <v>-0.6018957345971564</v>
      </c>
      <c r="K62" s="196">
        <f t="shared" si="31"/>
        <v>-54</v>
      </c>
      <c r="L62" s="197">
        <f t="shared" si="32"/>
        <v>-127</v>
      </c>
      <c r="M62" s="198">
        <f t="shared" si="29"/>
        <v>3.396578432454792E-5</v>
      </c>
    </row>
    <row r="63" spans="2:13" x14ac:dyDescent="0.25">
      <c r="B63" s="202" t="s">
        <v>145</v>
      </c>
      <c r="C63" s="203">
        <f t="shared" ref="C63:H63" si="34">C55-SUM(C56:C62)</f>
        <v>4538</v>
      </c>
      <c r="D63" s="203">
        <f t="shared" si="34"/>
        <v>5279</v>
      </c>
      <c r="E63" s="203">
        <f t="shared" si="34"/>
        <v>2040</v>
      </c>
      <c r="F63" s="203">
        <f t="shared" si="34"/>
        <v>4384</v>
      </c>
      <c r="G63" s="203">
        <f t="shared" si="34"/>
        <v>5731</v>
      </c>
      <c r="H63" s="203">
        <f t="shared" si="34"/>
        <v>5808</v>
      </c>
      <c r="I63" s="205">
        <f t="shared" si="33"/>
        <v>1.3435700575815668E-2</v>
      </c>
      <c r="J63" s="204">
        <f t="shared" si="30"/>
        <v>0.10020837279787842</v>
      </c>
      <c r="K63" s="202">
        <f>H63-G63</f>
        <v>77</v>
      </c>
      <c r="L63" s="203">
        <f t="shared" si="32"/>
        <v>529</v>
      </c>
      <c r="M63" s="204">
        <f t="shared" si="29"/>
        <v>2.3484913732973135E-3</v>
      </c>
    </row>
    <row r="64" spans="2:13" x14ac:dyDescent="0.25">
      <c r="B64" s="187" t="s">
        <v>47</v>
      </c>
      <c r="C64" s="185"/>
      <c r="D64" s="185"/>
      <c r="E64" s="185"/>
      <c r="F64" s="185"/>
      <c r="G64" s="185"/>
      <c r="H64" s="186"/>
      <c r="I64" s="186"/>
      <c r="J64" s="186"/>
      <c r="K64" s="186"/>
      <c r="L64" s="185"/>
      <c r="M64" s="185"/>
    </row>
    <row r="65" spans="2:13" x14ac:dyDescent="0.25">
      <c r="B65" s="188" t="s">
        <v>68</v>
      </c>
      <c r="C65" s="212">
        <f>C66+C69</f>
        <v>78957</v>
      </c>
      <c r="D65" s="212">
        <f t="shared" ref="D65:H65" si="35">D66+D69</f>
        <v>76310</v>
      </c>
      <c r="E65" s="212">
        <f t="shared" si="35"/>
        <v>23335</v>
      </c>
      <c r="F65" s="212">
        <f t="shared" si="35"/>
        <v>85891</v>
      </c>
      <c r="G65" s="212">
        <f t="shared" si="35"/>
        <v>104931</v>
      </c>
      <c r="H65" s="212">
        <f t="shared" si="35"/>
        <v>110305</v>
      </c>
      <c r="I65" s="213">
        <f>IFERROR(H65/G65-1,"-")</f>
        <v>5.1214607694580305E-2</v>
      </c>
      <c r="J65" s="213">
        <f>IFERROR(H65/D65-1,"-")</f>
        <v>0.44548551959114135</v>
      </c>
      <c r="K65" s="212">
        <f>H65-G65</f>
        <v>5374</v>
      </c>
      <c r="L65" s="212">
        <f>H65-D65</f>
        <v>33995</v>
      </c>
      <c r="M65" s="213">
        <f t="shared" ref="M65:M77" si="36">H65/H$9</f>
        <v>4.460233142761022E-2</v>
      </c>
    </row>
    <row r="66" spans="2:13" x14ac:dyDescent="0.25">
      <c r="B66" s="191" t="s">
        <v>97</v>
      </c>
      <c r="C66" s="192">
        <v>18422</v>
      </c>
      <c r="D66" s="192">
        <v>21231</v>
      </c>
      <c r="E66" s="192">
        <v>5481</v>
      </c>
      <c r="F66" s="192">
        <v>26332</v>
      </c>
      <c r="G66" s="192">
        <v>26747</v>
      </c>
      <c r="H66" s="192">
        <v>31284</v>
      </c>
      <c r="I66" s="194">
        <f>IFERROR(H66/G66-1,"-")</f>
        <v>0.1696265001682431</v>
      </c>
      <c r="J66" s="193">
        <f t="shared" ref="J66:J77" si="37">IFERROR(H66/D66-1,"-")</f>
        <v>0.47350572276388303</v>
      </c>
      <c r="K66" s="191">
        <f t="shared" ref="K66:K76" si="38">H66-G66</f>
        <v>4537</v>
      </c>
      <c r="L66" s="192">
        <f t="shared" ref="L66:L77" si="39">H66-D66</f>
        <v>10053</v>
      </c>
      <c r="M66" s="193">
        <f t="shared" si="36"/>
        <v>1.2649828533442348E-2</v>
      </c>
    </row>
    <row r="67" spans="2:13" x14ac:dyDescent="0.25">
      <c r="B67" s="196" t="s">
        <v>103</v>
      </c>
      <c r="C67" s="197">
        <v>10684</v>
      </c>
      <c r="D67" s="197">
        <v>11330</v>
      </c>
      <c r="E67" s="197">
        <v>2199</v>
      </c>
      <c r="F67" s="197">
        <v>21697</v>
      </c>
      <c r="G67" s="197">
        <v>20684</v>
      </c>
      <c r="H67" s="197">
        <v>18174</v>
      </c>
      <c r="I67" s="199">
        <f>IFERROR(H67/G67-1,"-")</f>
        <v>-0.12134983562173662</v>
      </c>
      <c r="J67" s="198">
        <f t="shared" si="37"/>
        <v>0.60406001765225059</v>
      </c>
      <c r="K67" s="196">
        <f t="shared" si="38"/>
        <v>-2510</v>
      </c>
      <c r="L67" s="197">
        <f t="shared" si="39"/>
        <v>6844</v>
      </c>
      <c r="M67" s="198">
        <f t="shared" si="36"/>
        <v>7.3487400513611179E-3</v>
      </c>
    </row>
    <row r="68" spans="2:13" x14ac:dyDescent="0.25">
      <c r="B68" s="196" t="s">
        <v>100</v>
      </c>
      <c r="C68" s="197">
        <v>7738</v>
      </c>
      <c r="D68" s="197">
        <v>9901</v>
      </c>
      <c r="E68" s="197">
        <v>3282</v>
      </c>
      <c r="F68" s="197">
        <v>4635</v>
      </c>
      <c r="G68" s="197">
        <v>6063</v>
      </c>
      <c r="H68" s="197">
        <v>13110</v>
      </c>
      <c r="I68" s="199">
        <f>IFERROR(H68/G68-1,"-")</f>
        <v>1.1622958931222169</v>
      </c>
      <c r="J68" s="198">
        <f t="shared" si="37"/>
        <v>0.32410867589132408</v>
      </c>
      <c r="K68" s="196">
        <f t="shared" si="38"/>
        <v>7047</v>
      </c>
      <c r="L68" s="197">
        <f t="shared" si="39"/>
        <v>3209</v>
      </c>
      <c r="M68" s="198">
        <f t="shared" si="36"/>
        <v>5.3010884820812289E-3</v>
      </c>
    </row>
    <row r="69" spans="2:13" x14ac:dyDescent="0.25">
      <c r="B69" s="191" t="s">
        <v>107</v>
      </c>
      <c r="C69" s="192">
        <v>60535</v>
      </c>
      <c r="D69" s="192">
        <v>55079</v>
      </c>
      <c r="E69" s="192">
        <v>17854</v>
      </c>
      <c r="F69" s="192">
        <v>59559</v>
      </c>
      <c r="G69" s="192">
        <v>78184</v>
      </c>
      <c r="H69" s="192">
        <v>79021</v>
      </c>
      <c r="I69" s="194">
        <f>IFERROR(H69/G69-1,"-")</f>
        <v>1.0705515194924686E-2</v>
      </c>
      <c r="J69" s="193">
        <f t="shared" si="37"/>
        <v>0.43468472557599092</v>
      </c>
      <c r="K69" s="191">
        <f t="shared" si="38"/>
        <v>837</v>
      </c>
      <c r="L69" s="192">
        <f t="shared" si="39"/>
        <v>23942</v>
      </c>
      <c r="M69" s="193">
        <f t="shared" si="36"/>
        <v>3.1952502894167872E-2</v>
      </c>
    </row>
    <row r="70" spans="2:13" x14ac:dyDescent="0.25">
      <c r="B70" s="196" t="s">
        <v>110</v>
      </c>
      <c r="C70" s="197">
        <v>27899</v>
      </c>
      <c r="D70" s="197">
        <v>24560</v>
      </c>
      <c r="E70" s="197">
        <v>7112</v>
      </c>
      <c r="F70" s="197">
        <v>26221</v>
      </c>
      <c r="G70" s="197">
        <v>28594</v>
      </c>
      <c r="H70" s="197">
        <v>26510</v>
      </c>
      <c r="I70" s="199">
        <f t="shared" ref="I70:I77" si="40">IFERROR(H70/G70-1,"-")</f>
        <v>-7.2882422885920173E-2</v>
      </c>
      <c r="J70" s="198">
        <f t="shared" si="37"/>
        <v>7.9397394136807797E-2</v>
      </c>
      <c r="K70" s="196">
        <f t="shared" si="38"/>
        <v>-2084</v>
      </c>
      <c r="L70" s="197">
        <f t="shared" si="39"/>
        <v>1950</v>
      </c>
      <c r="M70" s="198">
        <f t="shared" si="36"/>
        <v>1.0719439790997208E-2</v>
      </c>
    </row>
    <row r="71" spans="2:13" x14ac:dyDescent="0.25">
      <c r="B71" s="196" t="s">
        <v>113</v>
      </c>
      <c r="C71" s="197">
        <v>7125</v>
      </c>
      <c r="D71" s="197">
        <v>6375</v>
      </c>
      <c r="E71" s="197">
        <v>2067</v>
      </c>
      <c r="F71" s="197">
        <v>5231</v>
      </c>
      <c r="G71" s="197">
        <v>5346</v>
      </c>
      <c r="H71" s="197">
        <v>5749</v>
      </c>
      <c r="I71" s="199">
        <f t="shared" si="40"/>
        <v>7.5383464272353207E-2</v>
      </c>
      <c r="J71" s="198">
        <f t="shared" si="37"/>
        <v>-9.8196078431372569E-2</v>
      </c>
      <c r="K71" s="196">
        <f t="shared" si="38"/>
        <v>403</v>
      </c>
      <c r="L71" s="197">
        <f t="shared" si="39"/>
        <v>-626</v>
      </c>
      <c r="M71" s="198">
        <f t="shared" si="36"/>
        <v>2.3246344533550713E-3</v>
      </c>
    </row>
    <row r="72" spans="2:13" x14ac:dyDescent="0.25">
      <c r="B72" s="196" t="s">
        <v>116</v>
      </c>
      <c r="C72" s="197">
        <v>3929</v>
      </c>
      <c r="D72" s="197">
        <v>6104</v>
      </c>
      <c r="E72" s="197">
        <v>2431</v>
      </c>
      <c r="F72" s="197">
        <v>8134</v>
      </c>
      <c r="G72" s="197">
        <v>10063</v>
      </c>
      <c r="H72" s="197">
        <v>10964</v>
      </c>
      <c r="I72" s="199">
        <f t="shared" si="40"/>
        <v>8.9535923680810869E-2</v>
      </c>
      <c r="J72" s="198">
        <f t="shared" si="37"/>
        <v>0.79619921363040635</v>
      </c>
      <c r="K72" s="196">
        <f t="shared" si="38"/>
        <v>901</v>
      </c>
      <c r="L72" s="197">
        <f t="shared" si="39"/>
        <v>4860</v>
      </c>
      <c r="M72" s="198">
        <f t="shared" si="36"/>
        <v>4.4333435635040882E-3</v>
      </c>
    </row>
    <row r="73" spans="2:13" x14ac:dyDescent="0.25">
      <c r="B73" s="196" t="s">
        <v>123</v>
      </c>
      <c r="C73" s="197">
        <v>1327</v>
      </c>
      <c r="D73" s="197">
        <v>1124</v>
      </c>
      <c r="E73" s="197">
        <v>204</v>
      </c>
      <c r="F73" s="197">
        <v>982</v>
      </c>
      <c r="G73" s="197">
        <v>2041</v>
      </c>
      <c r="H73" s="197">
        <v>2589</v>
      </c>
      <c r="I73" s="199">
        <f t="shared" si="40"/>
        <v>0.26849583537481636</v>
      </c>
      <c r="J73" s="198">
        <f t="shared" si="37"/>
        <v>1.3033807829181496</v>
      </c>
      <c r="K73" s="196">
        <f t="shared" si="38"/>
        <v>548</v>
      </c>
      <c r="L73" s="197">
        <f t="shared" si="39"/>
        <v>1465</v>
      </c>
      <c r="M73" s="198">
        <f t="shared" si="36"/>
        <v>1.046873995431602E-3</v>
      </c>
    </row>
    <row r="74" spans="2:13" x14ac:dyDescent="0.25">
      <c r="B74" s="196" t="s">
        <v>119</v>
      </c>
      <c r="C74" s="197">
        <v>1746</v>
      </c>
      <c r="D74" s="197">
        <v>1320</v>
      </c>
      <c r="E74" s="197">
        <v>442</v>
      </c>
      <c r="F74" s="197">
        <v>1715</v>
      </c>
      <c r="G74" s="197">
        <v>1829</v>
      </c>
      <c r="H74" s="197">
        <v>2185</v>
      </c>
      <c r="I74" s="199">
        <f t="shared" si="40"/>
        <v>0.19464188080918543</v>
      </c>
      <c r="J74" s="198">
        <f t="shared" si="37"/>
        <v>0.65530303030303028</v>
      </c>
      <c r="K74" s="196">
        <f t="shared" si="38"/>
        <v>356</v>
      </c>
      <c r="L74" s="197">
        <f t="shared" si="39"/>
        <v>865</v>
      </c>
      <c r="M74" s="198">
        <f t="shared" si="36"/>
        <v>8.8351474701353822E-4</v>
      </c>
    </row>
    <row r="75" spans="2:13" x14ac:dyDescent="0.25">
      <c r="B75" s="196" t="s">
        <v>128</v>
      </c>
      <c r="C75" s="197">
        <v>869</v>
      </c>
      <c r="D75" s="197">
        <v>1155</v>
      </c>
      <c r="E75" s="197">
        <v>634</v>
      </c>
      <c r="F75" s="197">
        <v>884</v>
      </c>
      <c r="G75" s="197">
        <v>3203</v>
      </c>
      <c r="H75" s="197">
        <v>1641</v>
      </c>
      <c r="I75" s="199">
        <f t="shared" si="40"/>
        <v>-0.48766781142678739</v>
      </c>
      <c r="J75" s="198">
        <f t="shared" si="37"/>
        <v>0.4207792207792207</v>
      </c>
      <c r="K75" s="196">
        <f t="shared" si="38"/>
        <v>-1562</v>
      </c>
      <c r="L75" s="197">
        <f t="shared" si="39"/>
        <v>486</v>
      </c>
      <c r="M75" s="198">
        <f t="shared" si="36"/>
        <v>6.6354585805456119E-4</v>
      </c>
    </row>
    <row r="76" spans="2:13" x14ac:dyDescent="0.25">
      <c r="B76" s="196" t="s">
        <v>131</v>
      </c>
      <c r="C76" s="197">
        <v>1827</v>
      </c>
      <c r="D76" s="197">
        <v>1294</v>
      </c>
      <c r="E76" s="197">
        <v>773</v>
      </c>
      <c r="F76" s="197">
        <v>284</v>
      </c>
      <c r="G76" s="197">
        <v>929</v>
      </c>
      <c r="H76" s="197">
        <v>203</v>
      </c>
      <c r="I76" s="199">
        <f t="shared" si="40"/>
        <v>-0.7814854682454252</v>
      </c>
      <c r="J76" s="198">
        <f t="shared" si="37"/>
        <v>-0.84312210200927362</v>
      </c>
      <c r="K76" s="196">
        <f t="shared" si="38"/>
        <v>-726</v>
      </c>
      <c r="L76" s="197">
        <f t="shared" si="39"/>
        <v>-1091</v>
      </c>
      <c r="M76" s="198">
        <f t="shared" si="36"/>
        <v>8.2083978784324146E-5</v>
      </c>
    </row>
    <row r="77" spans="2:13" x14ac:dyDescent="0.25">
      <c r="B77" s="202" t="s">
        <v>145</v>
      </c>
      <c r="C77" s="203">
        <f t="shared" ref="C77:H77" si="41">C69-SUM(C70:C76)</f>
        <v>15813</v>
      </c>
      <c r="D77" s="203">
        <f t="shared" si="41"/>
        <v>13147</v>
      </c>
      <c r="E77" s="203">
        <f t="shared" si="41"/>
        <v>4191</v>
      </c>
      <c r="F77" s="203">
        <f t="shared" si="41"/>
        <v>16108</v>
      </c>
      <c r="G77" s="203">
        <f t="shared" si="41"/>
        <v>26179</v>
      </c>
      <c r="H77" s="203">
        <f t="shared" si="41"/>
        <v>29180</v>
      </c>
      <c r="I77" s="205">
        <f t="shared" si="40"/>
        <v>0.11463386683983345</v>
      </c>
      <c r="J77" s="204">
        <f t="shared" si="37"/>
        <v>1.2195177607058643</v>
      </c>
      <c r="K77" s="202">
        <f>H77-G77</f>
        <v>3001</v>
      </c>
      <c r="L77" s="203">
        <f t="shared" si="39"/>
        <v>16033</v>
      </c>
      <c r="M77" s="204">
        <f t="shared" si="36"/>
        <v>1.1799066507027481E-2</v>
      </c>
    </row>
    <row r="78" spans="2:13" x14ac:dyDescent="0.25">
      <c r="B78" s="187" t="s">
        <v>48</v>
      </c>
      <c r="C78" s="185"/>
      <c r="D78" s="185"/>
      <c r="E78" s="185"/>
      <c r="F78" s="185"/>
      <c r="G78" s="185"/>
      <c r="H78" s="186"/>
      <c r="I78" s="186"/>
      <c r="J78" s="186"/>
      <c r="K78" s="186"/>
      <c r="L78" s="185"/>
      <c r="M78" s="185"/>
    </row>
    <row r="79" spans="2:13" x14ac:dyDescent="0.25">
      <c r="B79" s="188" t="s">
        <v>68</v>
      </c>
      <c r="C79" s="212">
        <f>C80+C83</f>
        <v>370867</v>
      </c>
      <c r="D79" s="212">
        <f t="shared" ref="D79:H79" si="42">D80+D83</f>
        <v>355957</v>
      </c>
      <c r="E79" s="212">
        <f t="shared" si="42"/>
        <v>116219</v>
      </c>
      <c r="F79" s="212">
        <f t="shared" si="42"/>
        <v>319384</v>
      </c>
      <c r="G79" s="212">
        <f t="shared" si="42"/>
        <v>367814</v>
      </c>
      <c r="H79" s="212">
        <f t="shared" si="42"/>
        <v>425017</v>
      </c>
      <c r="I79" s="213">
        <f>IFERROR(H79/G79-1,"-")</f>
        <v>0.15552154077876312</v>
      </c>
      <c r="J79" s="213">
        <f>IFERROR(H79/D79-1,"-")</f>
        <v>0.19401219810257975</v>
      </c>
      <c r="K79" s="212">
        <f>H79-G79</f>
        <v>57203</v>
      </c>
      <c r="L79" s="212">
        <f>H79-D79</f>
        <v>69060</v>
      </c>
      <c r="M79" s="213">
        <f t="shared" ref="M79:M91" si="43">H79/H$9</f>
        <v>0.17185756852698075</v>
      </c>
    </row>
    <row r="80" spans="2:13" x14ac:dyDescent="0.25">
      <c r="B80" s="191" t="s">
        <v>97</v>
      </c>
      <c r="C80" s="192">
        <v>164312</v>
      </c>
      <c r="D80" s="192">
        <v>160918</v>
      </c>
      <c r="E80" s="192">
        <v>40712</v>
      </c>
      <c r="F80" s="192">
        <v>160048</v>
      </c>
      <c r="G80" s="192">
        <v>167037</v>
      </c>
      <c r="H80" s="192">
        <v>174809</v>
      </c>
      <c r="I80" s="194">
        <f>IFERROR(H80/G80-1,"-")</f>
        <v>4.6528613420978582E-2</v>
      </c>
      <c r="J80" s="193">
        <f t="shared" ref="J80:J91" si="44">IFERROR(H80/D80-1,"-")</f>
        <v>8.6323469096061256E-2</v>
      </c>
      <c r="K80" s="191">
        <f t="shared" ref="K80:K90" si="45">H80-G80</f>
        <v>7772</v>
      </c>
      <c r="L80" s="192">
        <f t="shared" ref="L80:L91" si="46">H80-D80</f>
        <v>13891</v>
      </c>
      <c r="M80" s="193">
        <f t="shared" si="43"/>
        <v>7.0684818952260683E-2</v>
      </c>
    </row>
    <row r="81" spans="2:13" x14ac:dyDescent="0.25">
      <c r="B81" s="196" t="s">
        <v>103</v>
      </c>
      <c r="C81" s="197">
        <v>36535</v>
      </c>
      <c r="D81" s="197">
        <v>26970</v>
      </c>
      <c r="E81" s="197">
        <v>6804</v>
      </c>
      <c r="F81" s="197">
        <v>39526</v>
      </c>
      <c r="G81" s="197">
        <v>35133</v>
      </c>
      <c r="H81" s="197">
        <v>44104</v>
      </c>
      <c r="I81" s="199">
        <f>IFERROR(H81/G81-1,"-")</f>
        <v>0.25534397859562241</v>
      </c>
      <c r="J81" s="198">
        <f t="shared" si="44"/>
        <v>0.63529847979236198</v>
      </c>
      <c r="K81" s="196">
        <f t="shared" si="45"/>
        <v>8971</v>
      </c>
      <c r="L81" s="197">
        <f t="shared" si="46"/>
        <v>17134</v>
      </c>
      <c r="M81" s="198">
        <f t="shared" si="43"/>
        <v>1.7833654188688829E-2</v>
      </c>
    </row>
    <row r="82" spans="2:13" x14ac:dyDescent="0.25">
      <c r="B82" s="196" t="s">
        <v>100</v>
      </c>
      <c r="C82" s="197">
        <v>127777</v>
      </c>
      <c r="D82" s="197">
        <v>133948</v>
      </c>
      <c r="E82" s="197">
        <v>33908</v>
      </c>
      <c r="F82" s="197">
        <v>120522</v>
      </c>
      <c r="G82" s="197">
        <v>131904</v>
      </c>
      <c r="H82" s="197">
        <v>130705</v>
      </c>
      <c r="I82" s="199">
        <f>IFERROR(H82/G82-1,"-")</f>
        <v>-9.0899442018437249E-3</v>
      </c>
      <c r="J82" s="198">
        <f t="shared" si="44"/>
        <v>-2.4210887807208814E-2</v>
      </c>
      <c r="K82" s="196">
        <f t="shared" si="45"/>
        <v>-1199</v>
      </c>
      <c r="L82" s="197">
        <f t="shared" si="46"/>
        <v>-3243</v>
      </c>
      <c r="M82" s="198">
        <f t="shared" si="43"/>
        <v>5.2851164763571858E-2</v>
      </c>
    </row>
    <row r="83" spans="2:13" x14ac:dyDescent="0.25">
      <c r="B83" s="191" t="s">
        <v>107</v>
      </c>
      <c r="C83" s="192">
        <v>206555</v>
      </c>
      <c r="D83" s="192">
        <v>195039</v>
      </c>
      <c r="E83" s="192">
        <v>75507</v>
      </c>
      <c r="F83" s="192">
        <v>159336</v>
      </c>
      <c r="G83" s="192">
        <v>200777</v>
      </c>
      <c r="H83" s="192">
        <v>250208</v>
      </c>
      <c r="I83" s="194">
        <f>IFERROR(H83/G83-1,"-")</f>
        <v>0.24619851875463827</v>
      </c>
      <c r="J83" s="193">
        <f t="shared" si="44"/>
        <v>0.28286137644266018</v>
      </c>
      <c r="K83" s="191">
        <f t="shared" si="45"/>
        <v>49431</v>
      </c>
      <c r="L83" s="192">
        <f t="shared" si="46"/>
        <v>55169</v>
      </c>
      <c r="M83" s="193">
        <f t="shared" si="43"/>
        <v>0.10117274957472007</v>
      </c>
    </row>
    <row r="84" spans="2:13" x14ac:dyDescent="0.25">
      <c r="B84" s="196" t="s">
        <v>110</v>
      </c>
      <c r="C84" s="197">
        <v>30283</v>
      </c>
      <c r="D84" s="197">
        <v>34567</v>
      </c>
      <c r="E84" s="197">
        <v>14988</v>
      </c>
      <c r="F84" s="197">
        <v>32465</v>
      </c>
      <c r="G84" s="197">
        <v>42613</v>
      </c>
      <c r="H84" s="197">
        <v>53396</v>
      </c>
      <c r="I84" s="199">
        <f t="shared" ref="I84:I91" si="47">IFERROR(H84/G84-1,"-")</f>
        <v>0.2530448454696923</v>
      </c>
      <c r="J84" s="198">
        <f t="shared" si="44"/>
        <v>0.5447102728035409</v>
      </c>
      <c r="K84" s="196">
        <f t="shared" si="45"/>
        <v>10783</v>
      </c>
      <c r="L84" s="197">
        <f t="shared" si="46"/>
        <v>18829</v>
      </c>
      <c r="M84" s="198">
        <f t="shared" si="43"/>
        <v>2.1590916902304295E-2</v>
      </c>
    </row>
    <row r="85" spans="2:13" x14ac:dyDescent="0.25">
      <c r="B85" s="196" t="s">
        <v>113</v>
      </c>
      <c r="C85" s="197">
        <v>97459</v>
      </c>
      <c r="D85" s="197">
        <v>80827</v>
      </c>
      <c r="E85" s="197">
        <v>28410</v>
      </c>
      <c r="F85" s="197">
        <v>51981</v>
      </c>
      <c r="G85" s="197">
        <v>62476</v>
      </c>
      <c r="H85" s="197">
        <v>70967</v>
      </c>
      <c r="I85" s="199">
        <f t="shared" si="47"/>
        <v>0.13590818874447796</v>
      </c>
      <c r="J85" s="198">
        <f t="shared" si="44"/>
        <v>-0.12198893933957711</v>
      </c>
      <c r="K85" s="196">
        <f t="shared" si="45"/>
        <v>8491</v>
      </c>
      <c r="L85" s="197">
        <f t="shared" si="46"/>
        <v>-9860</v>
      </c>
      <c r="M85" s="198">
        <f t="shared" si="43"/>
        <v>2.8695831144764195E-2</v>
      </c>
    </row>
    <row r="86" spans="2:13" x14ac:dyDescent="0.25">
      <c r="B86" s="196" t="s">
        <v>116</v>
      </c>
      <c r="C86" s="197">
        <v>10123</v>
      </c>
      <c r="D86" s="197">
        <v>11477</v>
      </c>
      <c r="E86" s="197">
        <v>5054</v>
      </c>
      <c r="F86" s="197">
        <v>14878</v>
      </c>
      <c r="G86" s="197">
        <v>19882</v>
      </c>
      <c r="H86" s="197">
        <v>31004</v>
      </c>
      <c r="I86" s="199">
        <f t="shared" si="47"/>
        <v>0.55940046273010768</v>
      </c>
      <c r="J86" s="198">
        <f t="shared" si="44"/>
        <v>1.7014028056112225</v>
      </c>
      <c r="K86" s="196">
        <f t="shared" si="45"/>
        <v>11122</v>
      </c>
      <c r="L86" s="197">
        <f t="shared" si="46"/>
        <v>19527</v>
      </c>
      <c r="M86" s="198">
        <f t="shared" si="43"/>
        <v>1.253660925236052E-2</v>
      </c>
    </row>
    <row r="87" spans="2:13" x14ac:dyDescent="0.25">
      <c r="B87" s="196" t="s">
        <v>123</v>
      </c>
      <c r="C87" s="197">
        <v>4411</v>
      </c>
      <c r="D87" s="197">
        <v>3424</v>
      </c>
      <c r="E87" s="197">
        <v>1174</v>
      </c>
      <c r="F87" s="197">
        <v>3235</v>
      </c>
      <c r="G87" s="197">
        <v>3449</v>
      </c>
      <c r="H87" s="197">
        <v>6719</v>
      </c>
      <c r="I87" s="199">
        <f t="shared" si="47"/>
        <v>0.94810089881124959</v>
      </c>
      <c r="J87" s="198">
        <f t="shared" si="44"/>
        <v>0.96232476635514019</v>
      </c>
      <c r="K87" s="196">
        <f t="shared" si="45"/>
        <v>3270</v>
      </c>
      <c r="L87" s="197">
        <f t="shared" si="46"/>
        <v>3295</v>
      </c>
      <c r="M87" s="198">
        <f t="shared" si="43"/>
        <v>2.7168583913885413E-3</v>
      </c>
    </row>
    <row r="88" spans="2:13" x14ac:dyDescent="0.25">
      <c r="B88" s="196" t="s">
        <v>119</v>
      </c>
      <c r="C88" s="197">
        <v>3401</v>
      </c>
      <c r="D88" s="197">
        <v>3364</v>
      </c>
      <c r="E88" s="197">
        <v>993</v>
      </c>
      <c r="F88" s="197">
        <v>2928</v>
      </c>
      <c r="G88" s="197">
        <v>3211</v>
      </c>
      <c r="H88" s="197">
        <v>4342</v>
      </c>
      <c r="I88" s="199">
        <f t="shared" si="47"/>
        <v>0.35222672064777338</v>
      </c>
      <c r="J88" s="198">
        <f t="shared" si="44"/>
        <v>0.29072532699167652</v>
      </c>
      <c r="K88" s="196">
        <f t="shared" si="45"/>
        <v>1131</v>
      </c>
      <c r="L88" s="197">
        <f t="shared" si="46"/>
        <v>978</v>
      </c>
      <c r="M88" s="198">
        <f t="shared" si="43"/>
        <v>1.7557075659188938E-3</v>
      </c>
    </row>
    <row r="89" spans="2:13" x14ac:dyDescent="0.25">
      <c r="B89" s="196" t="s">
        <v>128</v>
      </c>
      <c r="C89" s="197">
        <v>1973</v>
      </c>
      <c r="D89" s="197">
        <v>2479</v>
      </c>
      <c r="E89" s="197">
        <v>1688</v>
      </c>
      <c r="F89" s="197">
        <v>1856</v>
      </c>
      <c r="G89" s="197">
        <v>2471</v>
      </c>
      <c r="H89" s="197">
        <v>2464</v>
      </c>
      <c r="I89" s="199">
        <f t="shared" si="47"/>
        <v>-2.8328611898017497E-3</v>
      </c>
      <c r="J89" s="198">
        <f t="shared" si="44"/>
        <v>-6.0508269463492859E-3</v>
      </c>
      <c r="K89" s="196">
        <f t="shared" si="45"/>
        <v>-7</v>
      </c>
      <c r="L89" s="197">
        <f t="shared" si="46"/>
        <v>-15</v>
      </c>
      <c r="M89" s="198">
        <f t="shared" si="43"/>
        <v>9.963296735200724E-4</v>
      </c>
    </row>
    <row r="90" spans="2:13" x14ac:dyDescent="0.25">
      <c r="B90" s="196" t="s">
        <v>131</v>
      </c>
      <c r="C90" s="197">
        <v>4783</v>
      </c>
      <c r="D90" s="197">
        <v>3932</v>
      </c>
      <c r="E90" s="197">
        <v>2253</v>
      </c>
      <c r="F90" s="197">
        <v>1540</v>
      </c>
      <c r="G90" s="197">
        <v>2515</v>
      </c>
      <c r="H90" s="197">
        <v>2950</v>
      </c>
      <c r="I90" s="199">
        <f t="shared" si="47"/>
        <v>0.17296222664015914</v>
      </c>
      <c r="J90" s="198">
        <f t="shared" si="44"/>
        <v>-0.24974567650050861</v>
      </c>
      <c r="K90" s="196">
        <f t="shared" si="45"/>
        <v>435</v>
      </c>
      <c r="L90" s="197">
        <f t="shared" si="46"/>
        <v>-982</v>
      </c>
      <c r="M90" s="198">
        <f t="shared" si="43"/>
        <v>1.1928459971120996E-3</v>
      </c>
    </row>
    <row r="91" spans="2:13" x14ac:dyDescent="0.25">
      <c r="B91" s="202" t="s">
        <v>145</v>
      </c>
      <c r="C91" s="203">
        <f t="shared" ref="C91:H91" si="48">C83-SUM(C84:C90)</f>
        <v>54122</v>
      </c>
      <c r="D91" s="203">
        <f t="shared" si="48"/>
        <v>54969</v>
      </c>
      <c r="E91" s="203">
        <f t="shared" si="48"/>
        <v>20947</v>
      </c>
      <c r="F91" s="203">
        <f t="shared" si="48"/>
        <v>50453</v>
      </c>
      <c r="G91" s="203">
        <f t="shared" si="48"/>
        <v>64160</v>
      </c>
      <c r="H91" s="203">
        <f t="shared" si="48"/>
        <v>78366</v>
      </c>
      <c r="I91" s="205">
        <f t="shared" si="47"/>
        <v>0.22141521197007474</v>
      </c>
      <c r="J91" s="204">
        <f t="shared" si="44"/>
        <v>0.42563990612890912</v>
      </c>
      <c r="K91" s="202">
        <f>H91-G91</f>
        <v>14206</v>
      </c>
      <c r="L91" s="203">
        <f t="shared" si="46"/>
        <v>23397</v>
      </c>
      <c r="M91" s="204">
        <f t="shared" si="43"/>
        <v>3.1687650647351455E-2</v>
      </c>
    </row>
    <row r="92" spans="2:13" x14ac:dyDescent="0.25">
      <c r="B92" s="187" t="s">
        <v>49</v>
      </c>
      <c r="C92" s="185"/>
      <c r="D92" s="185"/>
      <c r="E92" s="185"/>
      <c r="F92" s="185"/>
      <c r="G92" s="185"/>
      <c r="H92" s="186"/>
      <c r="I92" s="186"/>
      <c r="J92" s="186"/>
      <c r="K92" s="186"/>
      <c r="L92" s="185"/>
      <c r="M92" s="185"/>
    </row>
    <row r="93" spans="2:13" x14ac:dyDescent="0.25">
      <c r="B93" s="188" t="s">
        <v>68</v>
      </c>
      <c r="C93" s="212">
        <f>C94+C97</f>
        <v>32018</v>
      </c>
      <c r="D93" s="212">
        <f t="shared" ref="D93:H93" si="49">D94+D97</f>
        <v>31365</v>
      </c>
      <c r="E93" s="212">
        <f t="shared" si="49"/>
        <v>12754</v>
      </c>
      <c r="F93" s="212">
        <f t="shared" si="49"/>
        <v>28946</v>
      </c>
      <c r="G93" s="212">
        <f t="shared" si="49"/>
        <v>35023</v>
      </c>
      <c r="H93" s="212">
        <f t="shared" si="49"/>
        <v>33791</v>
      </c>
      <c r="I93" s="213">
        <f>IFERROR(H93/G93-1,"-")</f>
        <v>-3.5176883762099154E-2</v>
      </c>
      <c r="J93" s="213">
        <f>IFERROR(H93/D93-1,"-")</f>
        <v>7.73473617089111E-2</v>
      </c>
      <c r="K93" s="212">
        <f>H93-G93</f>
        <v>-1232</v>
      </c>
      <c r="L93" s="212">
        <f>H93-D93</f>
        <v>2426</v>
      </c>
      <c r="M93" s="213">
        <f t="shared" ref="M93:M105" si="50">H93/H$9</f>
        <v>1.3663545453699986E-2</v>
      </c>
    </row>
    <row r="94" spans="2:13" x14ac:dyDescent="0.25">
      <c r="B94" s="191" t="s">
        <v>97</v>
      </c>
      <c r="C94" s="192">
        <v>20253</v>
      </c>
      <c r="D94" s="192">
        <v>20376</v>
      </c>
      <c r="E94" s="192">
        <v>7454</v>
      </c>
      <c r="F94" s="192">
        <v>18683</v>
      </c>
      <c r="G94" s="192">
        <v>23106</v>
      </c>
      <c r="H94" s="192">
        <v>20343</v>
      </c>
      <c r="I94" s="194">
        <f>IFERROR(H94/G94-1,"-")</f>
        <v>-0.11957933004414434</v>
      </c>
      <c r="J94" s="193">
        <f t="shared" ref="J94:J105" si="51">IFERROR(H94/D94-1,"-")</f>
        <v>-1.6195524146054296E-3</v>
      </c>
      <c r="K94" s="191">
        <f t="shared" ref="K94:K104" si="52">H94-G94</f>
        <v>-2763</v>
      </c>
      <c r="L94" s="192">
        <f t="shared" ref="L94:L105" si="53">H94-D94</f>
        <v>-33</v>
      </c>
      <c r="M94" s="193">
        <f t="shared" si="50"/>
        <v>8.2257851251699814E-3</v>
      </c>
    </row>
    <row r="95" spans="2:13" x14ac:dyDescent="0.25">
      <c r="B95" s="196" t="s">
        <v>103</v>
      </c>
      <c r="C95" s="197">
        <v>9947</v>
      </c>
      <c r="D95" s="197">
        <v>9832</v>
      </c>
      <c r="E95" s="197">
        <v>4239</v>
      </c>
      <c r="F95" s="197">
        <v>9207</v>
      </c>
      <c r="G95" s="197">
        <v>7164</v>
      </c>
      <c r="H95" s="197">
        <v>6280</v>
      </c>
      <c r="I95" s="199">
        <f>IFERROR(H95/G95-1,"-")</f>
        <v>-0.12339475153545509</v>
      </c>
      <c r="J95" s="198">
        <f t="shared" si="51"/>
        <v>-0.36126932465419037</v>
      </c>
      <c r="K95" s="196">
        <f t="shared" si="52"/>
        <v>-884</v>
      </c>
      <c r="L95" s="197">
        <f t="shared" si="53"/>
        <v>-3552</v>
      </c>
      <c r="M95" s="198">
        <f t="shared" si="50"/>
        <v>2.5393467328352496E-3</v>
      </c>
    </row>
    <row r="96" spans="2:13" x14ac:dyDescent="0.25">
      <c r="B96" s="196" t="s">
        <v>100</v>
      </c>
      <c r="C96" s="197">
        <v>10306</v>
      </c>
      <c r="D96" s="197">
        <v>10544</v>
      </c>
      <c r="E96" s="197">
        <v>3215</v>
      </c>
      <c r="F96" s="197">
        <v>9476</v>
      </c>
      <c r="G96" s="197">
        <v>15942</v>
      </c>
      <c r="H96" s="197">
        <v>14063</v>
      </c>
      <c r="I96" s="199">
        <f>IFERROR(H96/G96-1,"-")</f>
        <v>-0.11786475975410859</v>
      </c>
      <c r="J96" s="198">
        <f t="shared" si="51"/>
        <v>0.33374430955993928</v>
      </c>
      <c r="K96" s="196">
        <f t="shared" si="52"/>
        <v>-1879</v>
      </c>
      <c r="L96" s="197">
        <f t="shared" si="53"/>
        <v>3519</v>
      </c>
      <c r="M96" s="198">
        <f t="shared" si="50"/>
        <v>5.6864383923347309E-3</v>
      </c>
    </row>
    <row r="97" spans="2:13" x14ac:dyDescent="0.25">
      <c r="B97" s="191" t="s">
        <v>107</v>
      </c>
      <c r="C97" s="192">
        <v>11765</v>
      </c>
      <c r="D97" s="192">
        <v>10989</v>
      </c>
      <c r="E97" s="192">
        <v>5300</v>
      </c>
      <c r="F97" s="192">
        <v>10263</v>
      </c>
      <c r="G97" s="192">
        <v>11917</v>
      </c>
      <c r="H97" s="192">
        <v>13448</v>
      </c>
      <c r="I97" s="194">
        <f>IFERROR(H97/G97-1,"-")</f>
        <v>0.12847193085508102</v>
      </c>
      <c r="J97" s="193">
        <f t="shared" si="51"/>
        <v>0.2237692237692237</v>
      </c>
      <c r="K97" s="191">
        <f t="shared" si="52"/>
        <v>1531</v>
      </c>
      <c r="L97" s="192">
        <f t="shared" si="53"/>
        <v>2459</v>
      </c>
      <c r="M97" s="193">
        <f t="shared" si="50"/>
        <v>5.4377603285300051E-3</v>
      </c>
    </row>
    <row r="98" spans="2:13" x14ac:dyDescent="0.25">
      <c r="B98" s="196" t="s">
        <v>110</v>
      </c>
      <c r="C98" s="197">
        <v>1419</v>
      </c>
      <c r="D98" s="197">
        <v>1541</v>
      </c>
      <c r="E98" s="197">
        <v>994</v>
      </c>
      <c r="F98" s="197">
        <v>1389</v>
      </c>
      <c r="G98" s="197">
        <v>1721</v>
      </c>
      <c r="H98" s="197">
        <v>2001</v>
      </c>
      <c r="I98" s="199">
        <f t="shared" ref="I98:I105" si="54">IFERROR(H98/G98-1,"-")</f>
        <v>0.16269610691458447</v>
      </c>
      <c r="J98" s="198">
        <f t="shared" si="51"/>
        <v>0.29850746268656714</v>
      </c>
      <c r="K98" s="196">
        <f t="shared" si="52"/>
        <v>280</v>
      </c>
      <c r="L98" s="197">
        <f t="shared" si="53"/>
        <v>460</v>
      </c>
      <c r="M98" s="198">
        <f t="shared" si="50"/>
        <v>8.0911350515976653E-4</v>
      </c>
    </row>
    <row r="99" spans="2:13" x14ac:dyDescent="0.25">
      <c r="B99" s="196" t="s">
        <v>113</v>
      </c>
      <c r="C99" s="197">
        <v>2625</v>
      </c>
      <c r="D99" s="197">
        <v>2274</v>
      </c>
      <c r="E99" s="197">
        <v>1071</v>
      </c>
      <c r="F99" s="197">
        <v>1979</v>
      </c>
      <c r="G99" s="197">
        <v>2132</v>
      </c>
      <c r="H99" s="197">
        <v>2613</v>
      </c>
      <c r="I99" s="199">
        <f t="shared" si="54"/>
        <v>0.22560975609756095</v>
      </c>
      <c r="J99" s="198">
        <f t="shared" si="51"/>
        <v>0.14907651715039583</v>
      </c>
      <c r="K99" s="196">
        <f t="shared" si="52"/>
        <v>481</v>
      </c>
      <c r="L99" s="197">
        <f t="shared" si="53"/>
        <v>339</v>
      </c>
      <c r="M99" s="198">
        <f t="shared" si="50"/>
        <v>1.0565785052386158E-3</v>
      </c>
    </row>
    <row r="100" spans="2:13" x14ac:dyDescent="0.25">
      <c r="B100" s="196" t="s">
        <v>116</v>
      </c>
      <c r="C100" s="197">
        <v>2489</v>
      </c>
      <c r="D100" s="197">
        <v>2218</v>
      </c>
      <c r="E100" s="197">
        <v>1161</v>
      </c>
      <c r="F100" s="197">
        <v>1979</v>
      </c>
      <c r="G100" s="197">
        <v>2303</v>
      </c>
      <c r="H100" s="197">
        <v>2266</v>
      </c>
      <c r="I100" s="199">
        <f t="shared" si="54"/>
        <v>-1.6066000868432462E-2</v>
      </c>
      <c r="J100" s="198">
        <f t="shared" si="51"/>
        <v>2.1641118124436476E-2</v>
      </c>
      <c r="K100" s="196">
        <f t="shared" si="52"/>
        <v>-37</v>
      </c>
      <c r="L100" s="197">
        <f t="shared" si="53"/>
        <v>48</v>
      </c>
      <c r="M100" s="198">
        <f t="shared" si="50"/>
        <v>9.1626746761220939E-4</v>
      </c>
    </row>
    <row r="101" spans="2:13" x14ac:dyDescent="0.25">
      <c r="B101" s="196" t="s">
        <v>123</v>
      </c>
      <c r="C101" s="197">
        <v>348</v>
      </c>
      <c r="D101" s="197">
        <v>375</v>
      </c>
      <c r="E101" s="197">
        <v>265</v>
      </c>
      <c r="F101" s="197">
        <v>714</v>
      </c>
      <c r="G101" s="197">
        <v>569</v>
      </c>
      <c r="H101" s="197">
        <v>627</v>
      </c>
      <c r="I101" s="199">
        <f t="shared" si="54"/>
        <v>0.10193321616871698</v>
      </c>
      <c r="J101" s="198">
        <f t="shared" si="51"/>
        <v>0.67199999999999993</v>
      </c>
      <c r="K101" s="196">
        <f t="shared" si="52"/>
        <v>58</v>
      </c>
      <c r="L101" s="197">
        <f t="shared" si="53"/>
        <v>252</v>
      </c>
      <c r="M101" s="198">
        <f t="shared" si="50"/>
        <v>2.5353031870823268E-4</v>
      </c>
    </row>
    <row r="102" spans="2:13" x14ac:dyDescent="0.25">
      <c r="B102" s="196" t="s">
        <v>119</v>
      </c>
      <c r="C102" s="197">
        <v>288</v>
      </c>
      <c r="D102" s="197">
        <v>335</v>
      </c>
      <c r="E102" s="197">
        <v>132</v>
      </c>
      <c r="F102" s="197">
        <v>434</v>
      </c>
      <c r="G102" s="197">
        <v>336</v>
      </c>
      <c r="H102" s="197">
        <v>539</v>
      </c>
      <c r="I102" s="199">
        <f t="shared" si="54"/>
        <v>0.60416666666666674</v>
      </c>
      <c r="J102" s="198">
        <f t="shared" si="51"/>
        <v>0.60895522388059709</v>
      </c>
      <c r="K102" s="196">
        <f t="shared" si="52"/>
        <v>203</v>
      </c>
      <c r="L102" s="197">
        <f t="shared" si="53"/>
        <v>204</v>
      </c>
      <c r="M102" s="198">
        <f t="shared" si="50"/>
        <v>2.1794711608251582E-4</v>
      </c>
    </row>
    <row r="103" spans="2:13" x14ac:dyDescent="0.25">
      <c r="B103" s="196" t="s">
        <v>128</v>
      </c>
      <c r="C103" s="197">
        <v>98</v>
      </c>
      <c r="D103" s="197">
        <v>104</v>
      </c>
      <c r="E103" s="197">
        <v>112</v>
      </c>
      <c r="F103" s="197">
        <v>190</v>
      </c>
      <c r="G103" s="197">
        <v>96</v>
      </c>
      <c r="H103" s="197">
        <v>161</v>
      </c>
      <c r="I103" s="199">
        <f t="shared" si="54"/>
        <v>0.67708333333333326</v>
      </c>
      <c r="J103" s="198">
        <f t="shared" si="51"/>
        <v>0.54807692307692313</v>
      </c>
      <c r="K103" s="196">
        <f t="shared" si="52"/>
        <v>65</v>
      </c>
      <c r="L103" s="197">
        <f t="shared" si="53"/>
        <v>57</v>
      </c>
      <c r="M103" s="198">
        <f t="shared" si="50"/>
        <v>6.5101086622050189E-5</v>
      </c>
    </row>
    <row r="104" spans="2:13" x14ac:dyDescent="0.25">
      <c r="B104" s="196" t="s">
        <v>131</v>
      </c>
      <c r="C104" s="197">
        <v>227</v>
      </c>
      <c r="D104" s="197">
        <v>139</v>
      </c>
      <c r="E104" s="197">
        <v>61</v>
      </c>
      <c r="F104" s="197">
        <v>103</v>
      </c>
      <c r="G104" s="197">
        <v>164</v>
      </c>
      <c r="H104" s="197">
        <v>267</v>
      </c>
      <c r="I104" s="199">
        <f t="shared" si="54"/>
        <v>0.62804878048780477</v>
      </c>
      <c r="J104" s="198">
        <f t="shared" si="51"/>
        <v>0.92086330935251803</v>
      </c>
      <c r="K104" s="196">
        <f t="shared" si="52"/>
        <v>103</v>
      </c>
      <c r="L104" s="197">
        <f t="shared" si="53"/>
        <v>128</v>
      </c>
      <c r="M104" s="198">
        <f t="shared" si="50"/>
        <v>1.0796267160302732E-4</v>
      </c>
    </row>
    <row r="105" spans="2:13" x14ac:dyDescent="0.25">
      <c r="B105" s="202" t="s">
        <v>145</v>
      </c>
      <c r="C105" s="203">
        <f t="shared" ref="C105:H105" si="55">C97-SUM(C98:C104)</f>
        <v>4271</v>
      </c>
      <c r="D105" s="203">
        <f t="shared" si="55"/>
        <v>4003</v>
      </c>
      <c r="E105" s="203">
        <f t="shared" si="55"/>
        <v>1504</v>
      </c>
      <c r="F105" s="203">
        <f t="shared" si="55"/>
        <v>3475</v>
      </c>
      <c r="G105" s="203">
        <f t="shared" si="55"/>
        <v>4596</v>
      </c>
      <c r="H105" s="203">
        <f t="shared" si="55"/>
        <v>4974</v>
      </c>
      <c r="I105" s="205">
        <f t="shared" si="54"/>
        <v>8.2245430809399389E-2</v>
      </c>
      <c r="J105" s="204">
        <f t="shared" si="51"/>
        <v>0.2425680739445415</v>
      </c>
      <c r="K105" s="202">
        <f>H105-G105</f>
        <v>378</v>
      </c>
      <c r="L105" s="203">
        <f t="shared" si="53"/>
        <v>971</v>
      </c>
      <c r="M105" s="204">
        <f t="shared" si="50"/>
        <v>2.0112596575035877E-3</v>
      </c>
    </row>
    <row r="106" spans="2:13" x14ac:dyDescent="0.25">
      <c r="B106" s="187" t="s">
        <v>50</v>
      </c>
      <c r="C106" s="185"/>
      <c r="D106" s="185"/>
      <c r="E106" s="185"/>
      <c r="F106" s="185"/>
      <c r="G106" s="185"/>
      <c r="H106" s="186"/>
      <c r="I106" s="186"/>
      <c r="J106" s="186"/>
      <c r="K106" s="186"/>
      <c r="L106" s="185"/>
      <c r="M106" s="185"/>
    </row>
    <row r="107" spans="2:13" x14ac:dyDescent="0.25">
      <c r="B107" s="188" t="s">
        <v>68</v>
      </c>
      <c r="C107" s="212">
        <f>C108+C111</f>
        <v>49995</v>
      </c>
      <c r="D107" s="212">
        <f t="shared" ref="D107:H107" si="56">D108+D111</f>
        <v>49574</v>
      </c>
      <c r="E107" s="212">
        <f t="shared" si="56"/>
        <v>22627</v>
      </c>
      <c r="F107" s="212">
        <f t="shared" si="56"/>
        <v>91892</v>
      </c>
      <c r="G107" s="212">
        <f t="shared" si="56"/>
        <v>130179</v>
      </c>
      <c r="H107" s="212">
        <f t="shared" si="56"/>
        <v>120964</v>
      </c>
      <c r="I107" s="213">
        <f>IFERROR(H107/G107-1,"-")</f>
        <v>-7.0787146928459999E-2</v>
      </c>
      <c r="J107" s="213">
        <f>IFERROR(H107/D107-1,"-")</f>
        <v>1.4400693912131359</v>
      </c>
      <c r="K107" s="212">
        <f>H107-G107</f>
        <v>-9215</v>
      </c>
      <c r="L107" s="212">
        <f>H107-D107</f>
        <v>71390</v>
      </c>
      <c r="M107" s="213">
        <f t="shared" ref="M107:M119" si="57">H107/H$9</f>
        <v>4.8912346845650177E-2</v>
      </c>
    </row>
    <row r="108" spans="2:13" x14ac:dyDescent="0.25">
      <c r="B108" s="191" t="s">
        <v>97</v>
      </c>
      <c r="C108" s="192">
        <v>9413</v>
      </c>
      <c r="D108" s="192">
        <v>9535</v>
      </c>
      <c r="E108" s="192">
        <v>5441</v>
      </c>
      <c r="F108" s="192">
        <v>20119</v>
      </c>
      <c r="G108" s="192">
        <v>27482</v>
      </c>
      <c r="H108" s="192">
        <v>25067</v>
      </c>
      <c r="I108" s="194">
        <f>IFERROR(H108/G108-1,"-")</f>
        <v>-8.787570045848192E-2</v>
      </c>
      <c r="J108" s="193">
        <f t="shared" ref="J108:J119" si="58">IFERROR(H108/D108-1,"-")</f>
        <v>1.6289459884635553</v>
      </c>
      <c r="K108" s="191">
        <f t="shared" ref="K108:K118" si="59">H108-G108</f>
        <v>-2415</v>
      </c>
      <c r="L108" s="192">
        <f t="shared" ref="L108:L119" si="60">H108-D108</f>
        <v>15532</v>
      </c>
      <c r="M108" s="193">
        <f t="shared" si="57"/>
        <v>1.0135956138850509E-2</v>
      </c>
    </row>
    <row r="109" spans="2:13" x14ac:dyDescent="0.25">
      <c r="B109" s="196" t="s">
        <v>103</v>
      </c>
      <c r="C109" s="197">
        <v>1209</v>
      </c>
      <c r="D109" s="197">
        <v>1443</v>
      </c>
      <c r="E109" s="197">
        <v>273</v>
      </c>
      <c r="F109" s="197">
        <v>5588</v>
      </c>
      <c r="G109" s="197">
        <v>10100</v>
      </c>
      <c r="H109" s="197">
        <v>6918</v>
      </c>
      <c r="I109" s="199">
        <f>IFERROR(H109/G109-1,"-")</f>
        <v>-0.315049504950495</v>
      </c>
      <c r="J109" s="198">
        <f t="shared" si="58"/>
        <v>3.7941787941787943</v>
      </c>
      <c r="K109" s="196">
        <f t="shared" si="59"/>
        <v>-3182</v>
      </c>
      <c r="L109" s="197">
        <f t="shared" si="60"/>
        <v>5475</v>
      </c>
      <c r="M109" s="198">
        <f t="shared" si="57"/>
        <v>2.7973249518716968E-3</v>
      </c>
    </row>
    <row r="110" spans="2:13" x14ac:dyDescent="0.25">
      <c r="B110" s="196" t="s">
        <v>100</v>
      </c>
      <c r="C110" s="197">
        <v>8204</v>
      </c>
      <c r="D110" s="197">
        <v>8092</v>
      </c>
      <c r="E110" s="197">
        <v>5168</v>
      </c>
      <c r="F110" s="197">
        <v>14531</v>
      </c>
      <c r="G110" s="197">
        <v>17382</v>
      </c>
      <c r="H110" s="197">
        <v>18149</v>
      </c>
      <c r="I110" s="199">
        <f>IFERROR(H110/G110-1,"-")</f>
        <v>4.4126107467495013E-2</v>
      </c>
      <c r="J110" s="198">
        <f t="shared" si="58"/>
        <v>1.2428324270884823</v>
      </c>
      <c r="K110" s="196">
        <f t="shared" si="59"/>
        <v>767</v>
      </c>
      <c r="L110" s="197">
        <f t="shared" si="60"/>
        <v>10057</v>
      </c>
      <c r="M110" s="198">
        <f t="shared" si="57"/>
        <v>7.3386311869788126E-3</v>
      </c>
    </row>
    <row r="111" spans="2:13" x14ac:dyDescent="0.25">
      <c r="B111" s="191" t="s">
        <v>107</v>
      </c>
      <c r="C111" s="192">
        <v>40582</v>
      </c>
      <c r="D111" s="192">
        <v>40039</v>
      </c>
      <c r="E111" s="192">
        <v>17186</v>
      </c>
      <c r="F111" s="192">
        <v>71773</v>
      </c>
      <c r="G111" s="192">
        <v>102697</v>
      </c>
      <c r="H111" s="192">
        <v>95897</v>
      </c>
      <c r="I111" s="194">
        <f>IFERROR(H111/G111-1,"-")</f>
        <v>-6.6214202946532019E-2</v>
      </c>
      <c r="J111" s="193">
        <f t="shared" si="58"/>
        <v>1.3950897874572292</v>
      </c>
      <c r="K111" s="191">
        <f t="shared" si="59"/>
        <v>-6800</v>
      </c>
      <c r="L111" s="192">
        <f t="shared" si="60"/>
        <v>55858</v>
      </c>
      <c r="M111" s="193">
        <f t="shared" si="57"/>
        <v>3.8776390706799668E-2</v>
      </c>
    </row>
    <row r="112" spans="2:13" x14ac:dyDescent="0.25">
      <c r="B112" s="196" t="s">
        <v>110</v>
      </c>
      <c r="C112" s="197">
        <v>21448</v>
      </c>
      <c r="D112" s="197">
        <v>22800</v>
      </c>
      <c r="E112" s="197">
        <v>9701</v>
      </c>
      <c r="F112" s="197">
        <v>41536</v>
      </c>
      <c r="G112" s="197">
        <v>67050</v>
      </c>
      <c r="H112" s="197">
        <v>59434</v>
      </c>
      <c r="I112" s="199">
        <f t="shared" ref="I112:I119" si="61">IFERROR(H112/G112-1,"-")</f>
        <v>-0.11358687546607005</v>
      </c>
      <c r="J112" s="198">
        <f t="shared" si="58"/>
        <v>1.6067543859649125</v>
      </c>
      <c r="K112" s="196">
        <f t="shared" si="59"/>
        <v>-7616</v>
      </c>
      <c r="L112" s="197">
        <f t="shared" si="60"/>
        <v>36634</v>
      </c>
      <c r="M112" s="198">
        <f t="shared" si="57"/>
        <v>2.4032409827918825E-2</v>
      </c>
    </row>
    <row r="113" spans="2:13" x14ac:dyDescent="0.25">
      <c r="B113" s="196" t="s">
        <v>113</v>
      </c>
      <c r="C113" s="197">
        <v>3041</v>
      </c>
      <c r="D113" s="197">
        <v>2645</v>
      </c>
      <c r="E113" s="197">
        <v>1353</v>
      </c>
      <c r="F113" s="197">
        <v>3443</v>
      </c>
      <c r="G113" s="197">
        <v>4626</v>
      </c>
      <c r="H113" s="197">
        <v>4236</v>
      </c>
      <c r="I113" s="199">
        <f t="shared" si="61"/>
        <v>-8.4306095979247764E-2</v>
      </c>
      <c r="J113" s="198">
        <f t="shared" si="58"/>
        <v>0.6015122873345935</v>
      </c>
      <c r="K113" s="196">
        <f t="shared" si="59"/>
        <v>-390</v>
      </c>
      <c r="L113" s="197">
        <f t="shared" si="60"/>
        <v>1591</v>
      </c>
      <c r="M113" s="198">
        <f t="shared" si="57"/>
        <v>1.7128459809379166E-3</v>
      </c>
    </row>
    <row r="114" spans="2:13" x14ac:dyDescent="0.25">
      <c r="B114" s="196" t="s">
        <v>116</v>
      </c>
      <c r="C114" s="197">
        <v>7000</v>
      </c>
      <c r="D114" s="197">
        <v>5937</v>
      </c>
      <c r="E114" s="197">
        <v>895</v>
      </c>
      <c r="F114" s="197">
        <v>4452</v>
      </c>
      <c r="G114" s="197">
        <v>8384</v>
      </c>
      <c r="H114" s="197">
        <v>6677</v>
      </c>
      <c r="I114" s="199">
        <f t="shared" si="61"/>
        <v>-0.20360209923664119</v>
      </c>
      <c r="J114" s="198">
        <f t="shared" si="58"/>
        <v>0.12464207512211556</v>
      </c>
      <c r="K114" s="196">
        <f t="shared" si="59"/>
        <v>-1707</v>
      </c>
      <c r="L114" s="197">
        <f t="shared" si="60"/>
        <v>740</v>
      </c>
      <c r="M114" s="198">
        <f t="shared" si="57"/>
        <v>2.6998754992262675E-3</v>
      </c>
    </row>
    <row r="115" spans="2:13" x14ac:dyDescent="0.25">
      <c r="B115" s="196" t="s">
        <v>123</v>
      </c>
      <c r="C115" s="197">
        <v>1064</v>
      </c>
      <c r="D115" s="197">
        <v>631</v>
      </c>
      <c r="E115" s="197">
        <v>429</v>
      </c>
      <c r="F115" s="197">
        <v>3705</v>
      </c>
      <c r="G115" s="197">
        <v>3200</v>
      </c>
      <c r="H115" s="197">
        <v>3495</v>
      </c>
      <c r="I115" s="199">
        <f t="shared" si="61"/>
        <v>9.2187500000000089E-2</v>
      </c>
      <c r="J115" s="198">
        <f t="shared" si="58"/>
        <v>4.5388272583201266</v>
      </c>
      <c r="K115" s="196">
        <f t="shared" si="59"/>
        <v>295</v>
      </c>
      <c r="L115" s="197">
        <f t="shared" si="60"/>
        <v>2864</v>
      </c>
      <c r="M115" s="198">
        <f t="shared" si="57"/>
        <v>1.4132192406463688E-3</v>
      </c>
    </row>
    <row r="116" spans="2:13" x14ac:dyDescent="0.25">
      <c r="B116" s="196" t="s">
        <v>119</v>
      </c>
      <c r="C116" s="197">
        <v>1701</v>
      </c>
      <c r="D116" s="197">
        <v>1893</v>
      </c>
      <c r="E116" s="197">
        <v>623</v>
      </c>
      <c r="F116" s="197">
        <v>2714</v>
      </c>
      <c r="G116" s="197">
        <v>3093</v>
      </c>
      <c r="H116" s="197">
        <v>2720</v>
      </c>
      <c r="I116" s="199">
        <f t="shared" si="61"/>
        <v>-0.12059489169091497</v>
      </c>
      <c r="J116" s="198">
        <f t="shared" si="58"/>
        <v>0.43687268885367136</v>
      </c>
      <c r="K116" s="196">
        <f t="shared" si="59"/>
        <v>-373</v>
      </c>
      <c r="L116" s="197">
        <f t="shared" si="60"/>
        <v>827</v>
      </c>
      <c r="M116" s="198">
        <f t="shared" si="57"/>
        <v>1.0998444447948852E-3</v>
      </c>
    </row>
    <row r="117" spans="2:13" x14ac:dyDescent="0.25">
      <c r="B117" s="196" t="s">
        <v>128</v>
      </c>
      <c r="C117" s="197">
        <v>314</v>
      </c>
      <c r="D117" s="197">
        <v>235</v>
      </c>
      <c r="E117" s="197">
        <v>206</v>
      </c>
      <c r="F117" s="197">
        <v>433</v>
      </c>
      <c r="G117" s="197">
        <v>739</v>
      </c>
      <c r="H117" s="197">
        <v>822</v>
      </c>
      <c r="I117" s="199">
        <f t="shared" si="61"/>
        <v>0.11231393775372123</v>
      </c>
      <c r="J117" s="198">
        <f t="shared" si="58"/>
        <v>2.4978723404255319</v>
      </c>
      <c r="K117" s="196">
        <f t="shared" si="59"/>
        <v>83</v>
      </c>
      <c r="L117" s="197">
        <f t="shared" si="60"/>
        <v>587</v>
      </c>
      <c r="M117" s="198">
        <f t="shared" si="57"/>
        <v>3.3237946089021894E-4</v>
      </c>
    </row>
    <row r="118" spans="2:13" x14ac:dyDescent="0.25">
      <c r="B118" s="196" t="s">
        <v>131</v>
      </c>
      <c r="C118" s="197">
        <v>863</v>
      </c>
      <c r="D118" s="197">
        <v>669</v>
      </c>
      <c r="E118" s="197">
        <v>526</v>
      </c>
      <c r="F118" s="197">
        <v>628</v>
      </c>
      <c r="G118" s="197">
        <v>383</v>
      </c>
      <c r="H118" s="197">
        <v>1041</v>
      </c>
      <c r="I118" s="199">
        <f t="shared" si="61"/>
        <v>1.7180156657963446</v>
      </c>
      <c r="J118" s="198">
        <f t="shared" si="58"/>
        <v>0.55605381165919288</v>
      </c>
      <c r="K118" s="196">
        <f t="shared" si="59"/>
        <v>658</v>
      </c>
      <c r="L118" s="197">
        <f t="shared" si="60"/>
        <v>372</v>
      </c>
      <c r="M118" s="198">
        <f t="shared" si="57"/>
        <v>4.209331128792189E-4</v>
      </c>
    </row>
    <row r="119" spans="2:13" x14ac:dyDescent="0.25">
      <c r="B119" s="202" t="s">
        <v>145</v>
      </c>
      <c r="C119" s="203">
        <f t="shared" ref="C119:H119" si="62">C111-SUM(C112:C118)</f>
        <v>5151</v>
      </c>
      <c r="D119" s="203">
        <f t="shared" si="62"/>
        <v>5229</v>
      </c>
      <c r="E119" s="203">
        <f t="shared" si="62"/>
        <v>3453</v>
      </c>
      <c r="F119" s="203">
        <f t="shared" si="62"/>
        <v>14862</v>
      </c>
      <c r="G119" s="203">
        <f t="shared" si="62"/>
        <v>15222</v>
      </c>
      <c r="H119" s="203">
        <f t="shared" si="62"/>
        <v>17472</v>
      </c>
      <c r="I119" s="205">
        <f t="shared" si="61"/>
        <v>0.14781237682301929</v>
      </c>
      <c r="J119" s="204">
        <f t="shared" si="58"/>
        <v>2.3413654618473894</v>
      </c>
      <c r="K119" s="202">
        <f>H119-G119</f>
        <v>2250</v>
      </c>
      <c r="L119" s="203">
        <f t="shared" si="60"/>
        <v>12243</v>
      </c>
      <c r="M119" s="204">
        <f t="shared" si="57"/>
        <v>7.0648831395059676E-3</v>
      </c>
    </row>
    <row r="120" spans="2:13" x14ac:dyDescent="0.25">
      <c r="B120" s="187" t="s">
        <v>51</v>
      </c>
      <c r="C120" s="185"/>
      <c r="D120" s="185"/>
      <c r="E120" s="185"/>
      <c r="F120" s="185"/>
      <c r="G120" s="185"/>
      <c r="H120" s="186"/>
      <c r="I120" s="186"/>
      <c r="J120" s="186"/>
      <c r="K120" s="186"/>
      <c r="L120" s="185"/>
      <c r="M120" s="185"/>
    </row>
    <row r="121" spans="2:13" x14ac:dyDescent="0.25">
      <c r="B121" s="188" t="s">
        <v>68</v>
      </c>
      <c r="C121" s="212">
        <f>C122+C125</f>
        <v>139868</v>
      </c>
      <c r="D121" s="212">
        <f t="shared" ref="D121:H121" si="63">D122+D125</f>
        <v>129345</v>
      </c>
      <c r="E121" s="212">
        <f t="shared" si="63"/>
        <v>52853</v>
      </c>
      <c r="F121" s="212">
        <f t="shared" si="63"/>
        <v>122504</v>
      </c>
      <c r="G121" s="212">
        <f t="shared" si="63"/>
        <v>143386</v>
      </c>
      <c r="H121" s="212">
        <f t="shared" si="63"/>
        <v>147042</v>
      </c>
      <c r="I121" s="213">
        <f>IFERROR(H121/G121-1,"-")</f>
        <v>2.5497607855718085E-2</v>
      </c>
      <c r="J121" s="213">
        <f>IFERROR(H121/D121-1,"-")</f>
        <v>0.13682013220456923</v>
      </c>
      <c r="K121" s="212">
        <f>H121-G121</f>
        <v>3656</v>
      </c>
      <c r="L121" s="212">
        <f>H121-D121</f>
        <v>17697</v>
      </c>
      <c r="M121" s="213">
        <f t="shared" ref="M121:M133" si="64">H121/H$9</f>
        <v>5.9457105460121139E-2</v>
      </c>
    </row>
    <row r="122" spans="2:13" x14ac:dyDescent="0.25">
      <c r="B122" s="191" t="s">
        <v>97</v>
      </c>
      <c r="C122" s="192">
        <v>83190</v>
      </c>
      <c r="D122" s="192">
        <v>70125</v>
      </c>
      <c r="E122" s="192">
        <v>26940</v>
      </c>
      <c r="F122" s="192">
        <v>75501</v>
      </c>
      <c r="G122" s="192">
        <v>88192</v>
      </c>
      <c r="H122" s="192">
        <v>92234</v>
      </c>
      <c r="I122" s="194">
        <f>IFERROR(H122/G122-1,"-")</f>
        <v>4.5831821480406321E-2</v>
      </c>
      <c r="J122" s="193">
        <f t="shared" ref="J122:J133" si="65">IFERROR(H122/D122-1,"-")</f>
        <v>0.31527985739750441</v>
      </c>
      <c r="K122" s="191">
        <f t="shared" ref="K122:K132" si="66">H122-G122</f>
        <v>4042</v>
      </c>
      <c r="L122" s="192">
        <f t="shared" ref="L122:L133" si="67">H122-D122</f>
        <v>22109</v>
      </c>
      <c r="M122" s="193">
        <f t="shared" si="64"/>
        <v>3.7295239897504204E-2</v>
      </c>
    </row>
    <row r="123" spans="2:13" x14ac:dyDescent="0.25">
      <c r="B123" s="196" t="s">
        <v>103</v>
      </c>
      <c r="C123" s="197">
        <v>45820</v>
      </c>
      <c r="D123" s="197">
        <v>34639</v>
      </c>
      <c r="E123" s="197">
        <v>13715</v>
      </c>
      <c r="F123" s="197">
        <v>38799</v>
      </c>
      <c r="G123" s="197">
        <v>40048</v>
      </c>
      <c r="H123" s="197">
        <v>43987</v>
      </c>
      <c r="I123" s="199">
        <f>IFERROR(H123/G123-1,"-")</f>
        <v>9.8356971634039114E-2</v>
      </c>
      <c r="J123" s="198">
        <f t="shared" si="65"/>
        <v>0.26986922255261403</v>
      </c>
      <c r="K123" s="196">
        <f t="shared" si="66"/>
        <v>3939</v>
      </c>
      <c r="L123" s="197">
        <f t="shared" si="67"/>
        <v>9348</v>
      </c>
      <c r="M123" s="198">
        <f t="shared" si="64"/>
        <v>1.7786344703379635E-2</v>
      </c>
    </row>
    <row r="124" spans="2:13" x14ac:dyDescent="0.25">
      <c r="B124" s="196" t="s">
        <v>100</v>
      </c>
      <c r="C124" s="197">
        <v>37370</v>
      </c>
      <c r="D124" s="197">
        <v>35486</v>
      </c>
      <c r="E124" s="197">
        <v>13225</v>
      </c>
      <c r="F124" s="197">
        <v>36702</v>
      </c>
      <c r="G124" s="197">
        <v>48144</v>
      </c>
      <c r="H124" s="197">
        <v>48247</v>
      </c>
      <c r="I124" s="199">
        <f>IFERROR(H124/G124-1,"-")</f>
        <v>2.1394150880691409E-3</v>
      </c>
      <c r="J124" s="198">
        <f t="shared" si="65"/>
        <v>0.35960660542185652</v>
      </c>
      <c r="K124" s="196">
        <f t="shared" si="66"/>
        <v>103</v>
      </c>
      <c r="L124" s="197">
        <f t="shared" si="67"/>
        <v>12761</v>
      </c>
      <c r="M124" s="198">
        <f t="shared" si="64"/>
        <v>1.9508895194124565E-2</v>
      </c>
    </row>
    <row r="125" spans="2:13" x14ac:dyDescent="0.25">
      <c r="B125" s="191" t="s">
        <v>107</v>
      </c>
      <c r="C125" s="192">
        <v>56678</v>
      </c>
      <c r="D125" s="192">
        <v>59220</v>
      </c>
      <c r="E125" s="192">
        <v>25913</v>
      </c>
      <c r="F125" s="192">
        <v>47003</v>
      </c>
      <c r="G125" s="192">
        <v>55194</v>
      </c>
      <c r="H125" s="192">
        <v>54808</v>
      </c>
      <c r="I125" s="194">
        <f>IFERROR(H125/G125-1,"-")</f>
        <v>-6.9935137877304987E-3</v>
      </c>
      <c r="J125" s="193">
        <f t="shared" si="65"/>
        <v>-7.4501857480580913E-2</v>
      </c>
      <c r="K125" s="191">
        <f t="shared" si="66"/>
        <v>-386</v>
      </c>
      <c r="L125" s="192">
        <f t="shared" si="67"/>
        <v>-4412</v>
      </c>
      <c r="M125" s="193">
        <f t="shared" si="64"/>
        <v>2.2161865562616935E-2</v>
      </c>
    </row>
    <row r="126" spans="2:13" x14ac:dyDescent="0.25">
      <c r="B126" s="196" t="s">
        <v>110</v>
      </c>
      <c r="C126" s="197">
        <v>7462</v>
      </c>
      <c r="D126" s="197">
        <v>6236</v>
      </c>
      <c r="E126" s="197">
        <v>2810</v>
      </c>
      <c r="F126" s="197">
        <v>4796</v>
      </c>
      <c r="G126" s="197">
        <v>6695</v>
      </c>
      <c r="H126" s="197">
        <v>6643</v>
      </c>
      <c r="I126" s="199">
        <f t="shared" ref="I126:I133" si="68">IFERROR(H126/G126-1,"-")</f>
        <v>-7.7669902912621547E-3</v>
      </c>
      <c r="J126" s="198">
        <f t="shared" si="65"/>
        <v>6.5266196279666344E-2</v>
      </c>
      <c r="K126" s="196">
        <f t="shared" si="66"/>
        <v>-52</v>
      </c>
      <c r="L126" s="197">
        <f t="shared" si="67"/>
        <v>407</v>
      </c>
      <c r="M126" s="198">
        <f t="shared" si="64"/>
        <v>2.6861274436663315E-3</v>
      </c>
    </row>
    <row r="127" spans="2:13" x14ac:dyDescent="0.25">
      <c r="B127" s="196" t="s">
        <v>113</v>
      </c>
      <c r="C127" s="197">
        <v>6461</v>
      </c>
      <c r="D127" s="197">
        <v>5758</v>
      </c>
      <c r="E127" s="197">
        <v>2894</v>
      </c>
      <c r="F127" s="197">
        <v>5107</v>
      </c>
      <c r="G127" s="197">
        <v>8113</v>
      </c>
      <c r="H127" s="197">
        <v>7662</v>
      </c>
      <c r="I127" s="199">
        <f t="shared" si="68"/>
        <v>-5.5589794157524963E-2</v>
      </c>
      <c r="J127" s="198">
        <f t="shared" si="65"/>
        <v>0.33067037165682533</v>
      </c>
      <c r="K127" s="196">
        <f t="shared" si="66"/>
        <v>-451</v>
      </c>
      <c r="L127" s="197">
        <f t="shared" si="67"/>
        <v>1904</v>
      </c>
      <c r="M127" s="198">
        <f t="shared" si="64"/>
        <v>3.0981647558891213E-3</v>
      </c>
    </row>
    <row r="128" spans="2:13" x14ac:dyDescent="0.25">
      <c r="B128" s="196" t="s">
        <v>116</v>
      </c>
      <c r="C128" s="197">
        <v>3735</v>
      </c>
      <c r="D128" s="197">
        <v>3861</v>
      </c>
      <c r="E128" s="197">
        <v>1950</v>
      </c>
      <c r="F128" s="197">
        <v>4441</v>
      </c>
      <c r="G128" s="197">
        <v>4955</v>
      </c>
      <c r="H128" s="197">
        <v>4582</v>
      </c>
      <c r="I128" s="199">
        <f t="shared" si="68"/>
        <v>-7.5277497477295618E-2</v>
      </c>
      <c r="J128" s="198">
        <f t="shared" si="65"/>
        <v>0.18673918673918677</v>
      </c>
      <c r="K128" s="196">
        <f t="shared" si="66"/>
        <v>-373</v>
      </c>
      <c r="L128" s="197">
        <f t="shared" si="67"/>
        <v>721</v>
      </c>
      <c r="M128" s="198">
        <f t="shared" si="64"/>
        <v>1.8527526639890307E-3</v>
      </c>
    </row>
    <row r="129" spans="2:13" x14ac:dyDescent="0.25">
      <c r="B129" s="196" t="s">
        <v>123</v>
      </c>
      <c r="C129" s="197">
        <v>963</v>
      </c>
      <c r="D129" s="197">
        <v>995</v>
      </c>
      <c r="E129" s="197">
        <v>527</v>
      </c>
      <c r="F129" s="197">
        <v>1275</v>
      </c>
      <c r="G129" s="197">
        <v>1516</v>
      </c>
      <c r="H129" s="197">
        <v>1395</v>
      </c>
      <c r="I129" s="199">
        <f t="shared" si="68"/>
        <v>-7.9815303430079143E-2</v>
      </c>
      <c r="J129" s="198">
        <f t="shared" si="65"/>
        <v>0.40201005025125625</v>
      </c>
      <c r="K129" s="196">
        <f t="shared" si="66"/>
        <v>-121</v>
      </c>
      <c r="L129" s="197">
        <f t="shared" si="67"/>
        <v>400</v>
      </c>
      <c r="M129" s="198">
        <f t="shared" si="64"/>
        <v>5.6407463253267079E-4</v>
      </c>
    </row>
    <row r="130" spans="2:13" x14ac:dyDescent="0.25">
      <c r="B130" s="196" t="s">
        <v>119</v>
      </c>
      <c r="C130" s="197">
        <v>1049</v>
      </c>
      <c r="D130" s="197">
        <v>848</v>
      </c>
      <c r="E130" s="197">
        <v>455</v>
      </c>
      <c r="F130" s="197">
        <v>986</v>
      </c>
      <c r="G130" s="197">
        <v>1075</v>
      </c>
      <c r="H130" s="197">
        <v>1136</v>
      </c>
      <c r="I130" s="199">
        <f t="shared" si="68"/>
        <v>5.6744186046511658E-2</v>
      </c>
      <c r="J130" s="198">
        <f t="shared" si="65"/>
        <v>0.33962264150943389</v>
      </c>
      <c r="K130" s="196">
        <f t="shared" si="66"/>
        <v>61</v>
      </c>
      <c r="L130" s="197">
        <f t="shared" si="67"/>
        <v>288</v>
      </c>
      <c r="M130" s="198">
        <f t="shared" si="64"/>
        <v>4.5934679753198139E-4</v>
      </c>
    </row>
    <row r="131" spans="2:13" x14ac:dyDescent="0.25">
      <c r="B131" s="196" t="s">
        <v>128</v>
      </c>
      <c r="C131" s="197">
        <v>943</v>
      </c>
      <c r="D131" s="197">
        <v>1050</v>
      </c>
      <c r="E131" s="197">
        <v>630</v>
      </c>
      <c r="F131" s="197">
        <v>602</v>
      </c>
      <c r="G131" s="197">
        <v>800</v>
      </c>
      <c r="H131" s="197">
        <v>904</v>
      </c>
      <c r="I131" s="199">
        <f t="shared" si="68"/>
        <v>0.12999999999999989</v>
      </c>
      <c r="J131" s="198">
        <f t="shared" si="65"/>
        <v>-0.13904761904761909</v>
      </c>
      <c r="K131" s="196">
        <f t="shared" si="66"/>
        <v>104</v>
      </c>
      <c r="L131" s="197">
        <f t="shared" si="67"/>
        <v>-146</v>
      </c>
      <c r="M131" s="198">
        <f t="shared" si="64"/>
        <v>3.6553653606418237E-4</v>
      </c>
    </row>
    <row r="132" spans="2:13" x14ac:dyDescent="0.25">
      <c r="B132" s="196" t="s">
        <v>131</v>
      </c>
      <c r="C132" s="197">
        <v>1792</v>
      </c>
      <c r="D132" s="197">
        <v>1616</v>
      </c>
      <c r="E132" s="197">
        <v>970</v>
      </c>
      <c r="F132" s="197">
        <v>1056</v>
      </c>
      <c r="G132" s="197">
        <v>1493</v>
      </c>
      <c r="H132" s="197">
        <v>1365</v>
      </c>
      <c r="I132" s="199">
        <f t="shared" si="68"/>
        <v>-8.5733422638981871E-2</v>
      </c>
      <c r="J132" s="198">
        <f t="shared" si="65"/>
        <v>-0.15532178217821779</v>
      </c>
      <c r="K132" s="196">
        <f t="shared" si="66"/>
        <v>-128</v>
      </c>
      <c r="L132" s="197">
        <f t="shared" si="67"/>
        <v>-251</v>
      </c>
      <c r="M132" s="198">
        <f t="shared" si="64"/>
        <v>5.5194399527390371E-4</v>
      </c>
    </row>
    <row r="133" spans="2:13" x14ac:dyDescent="0.25">
      <c r="B133" s="202" t="s">
        <v>145</v>
      </c>
      <c r="C133" s="203">
        <f t="shared" ref="C133:H133" si="69">C125-SUM(C126:C132)</f>
        <v>34273</v>
      </c>
      <c r="D133" s="203">
        <f t="shared" si="69"/>
        <v>38856</v>
      </c>
      <c r="E133" s="203">
        <f t="shared" si="69"/>
        <v>15677</v>
      </c>
      <c r="F133" s="203">
        <f t="shared" si="69"/>
        <v>28740</v>
      </c>
      <c r="G133" s="203">
        <f t="shared" si="69"/>
        <v>30547</v>
      </c>
      <c r="H133" s="203">
        <f t="shared" si="69"/>
        <v>31121</v>
      </c>
      <c r="I133" s="205">
        <f t="shared" si="68"/>
        <v>1.8790715945919301E-2</v>
      </c>
      <c r="J133" s="204">
        <f t="shared" si="65"/>
        <v>-0.19906835495161623</v>
      </c>
      <c r="K133" s="202">
        <f>H133-G133</f>
        <v>574</v>
      </c>
      <c r="L133" s="203">
        <f t="shared" si="67"/>
        <v>-7735</v>
      </c>
      <c r="M133" s="204">
        <f t="shared" si="64"/>
        <v>1.2583918737669713E-2</v>
      </c>
    </row>
    <row r="134" spans="2:13" x14ac:dyDescent="0.25">
      <c r="B134" s="187" t="s">
        <v>52</v>
      </c>
      <c r="C134" s="185"/>
      <c r="D134" s="185"/>
      <c r="E134" s="185"/>
      <c r="F134" s="185"/>
      <c r="G134" s="185"/>
      <c r="H134" s="186"/>
      <c r="I134" s="186"/>
      <c r="J134" s="186"/>
      <c r="K134" s="186"/>
      <c r="L134" s="185"/>
      <c r="M134" s="185"/>
    </row>
    <row r="135" spans="2:13" x14ac:dyDescent="0.25">
      <c r="B135" s="188" t="s">
        <v>68</v>
      </c>
      <c r="C135" s="212">
        <f>C136+C139</f>
        <v>97715</v>
      </c>
      <c r="D135" s="212">
        <f t="shared" ref="D135:H135" si="70">D136+D139</f>
        <v>98269</v>
      </c>
      <c r="E135" s="212">
        <f t="shared" si="70"/>
        <v>39287</v>
      </c>
      <c r="F135" s="212">
        <f t="shared" si="70"/>
        <v>119890</v>
      </c>
      <c r="G135" s="212">
        <f t="shared" si="70"/>
        <v>130450</v>
      </c>
      <c r="H135" s="212">
        <f t="shared" si="70"/>
        <v>138513</v>
      </c>
      <c r="I135" s="213">
        <f>IFERROR(H135/G135-1,"-")</f>
        <v>6.180912226906865E-2</v>
      </c>
      <c r="J135" s="213">
        <f>IFERROR(H135/D135-1,"-")</f>
        <v>0.40952894605623347</v>
      </c>
      <c r="K135" s="212">
        <f>H135-G135</f>
        <v>8063</v>
      </c>
      <c r="L135" s="212">
        <f>H135-D135</f>
        <v>40244</v>
      </c>
      <c r="M135" s="213">
        <f t="shared" ref="M135:M147" si="71">H135/H$9</f>
        <v>5.6008365287453649E-2</v>
      </c>
    </row>
    <row r="136" spans="2:13" x14ac:dyDescent="0.25">
      <c r="B136" s="191" t="s">
        <v>97</v>
      </c>
      <c r="C136" s="192">
        <v>18213</v>
      </c>
      <c r="D136" s="192">
        <v>18690</v>
      </c>
      <c r="E136" s="192">
        <v>1887</v>
      </c>
      <c r="F136" s="192">
        <v>11190</v>
      </c>
      <c r="G136" s="192">
        <v>13806</v>
      </c>
      <c r="H136" s="192">
        <v>11011</v>
      </c>
      <c r="I136" s="194">
        <f>IFERROR(H136/G136-1,"-")</f>
        <v>-0.2024482109227872</v>
      </c>
      <c r="J136" s="193">
        <f t="shared" ref="J136:J147" si="72">IFERROR(H136/D136-1,"-")</f>
        <v>-0.41086142322097374</v>
      </c>
      <c r="K136" s="191">
        <f t="shared" ref="K136:K146" si="73">H136-G136</f>
        <v>-2795</v>
      </c>
      <c r="L136" s="192">
        <f t="shared" ref="L136:L147" si="74">H136-D136</f>
        <v>-7679</v>
      </c>
      <c r="M136" s="193">
        <f t="shared" si="71"/>
        <v>4.4523482285428236E-3</v>
      </c>
    </row>
    <row r="137" spans="2:13" x14ac:dyDescent="0.25">
      <c r="B137" s="196" t="s">
        <v>103</v>
      </c>
      <c r="C137" s="197">
        <v>12018</v>
      </c>
      <c r="D137" s="197">
        <v>10397</v>
      </c>
      <c r="E137" s="197">
        <v>1146</v>
      </c>
      <c r="F137" s="197">
        <v>7520</v>
      </c>
      <c r="G137" s="197">
        <v>8919</v>
      </c>
      <c r="H137" s="197">
        <v>7092</v>
      </c>
      <c r="I137" s="199">
        <f>IFERROR(H137/G137-1,"-")</f>
        <v>-0.20484359233097882</v>
      </c>
      <c r="J137" s="198">
        <f t="shared" si="72"/>
        <v>-0.31788015773780898</v>
      </c>
      <c r="K137" s="196">
        <f t="shared" si="73"/>
        <v>-1827</v>
      </c>
      <c r="L137" s="197">
        <f t="shared" si="74"/>
        <v>-3305</v>
      </c>
      <c r="M137" s="198">
        <f t="shared" si="71"/>
        <v>2.8676826479725461E-3</v>
      </c>
    </row>
    <row r="138" spans="2:13" x14ac:dyDescent="0.25">
      <c r="B138" s="196" t="s">
        <v>100</v>
      </c>
      <c r="C138" s="197">
        <v>6195</v>
      </c>
      <c r="D138" s="197">
        <v>8293</v>
      </c>
      <c r="E138" s="197">
        <v>741</v>
      </c>
      <c r="F138" s="197">
        <v>3670</v>
      </c>
      <c r="G138" s="197">
        <v>4887</v>
      </c>
      <c r="H138" s="197">
        <v>3919</v>
      </c>
      <c r="I138" s="199">
        <f>IFERROR(H138/G138-1,"-")</f>
        <v>-0.19807652956824229</v>
      </c>
      <c r="J138" s="198">
        <f t="shared" si="72"/>
        <v>-0.52743277462920535</v>
      </c>
      <c r="K138" s="196">
        <f t="shared" si="73"/>
        <v>-968</v>
      </c>
      <c r="L138" s="197">
        <f t="shared" si="74"/>
        <v>-4374</v>
      </c>
      <c r="M138" s="198">
        <f t="shared" si="71"/>
        <v>1.5846655805702775E-3</v>
      </c>
    </row>
    <row r="139" spans="2:13" x14ac:dyDescent="0.25">
      <c r="B139" s="191" t="s">
        <v>107</v>
      </c>
      <c r="C139" s="192">
        <v>79502</v>
      </c>
      <c r="D139" s="192">
        <v>79579</v>
      </c>
      <c r="E139" s="192">
        <v>37400</v>
      </c>
      <c r="F139" s="192">
        <v>108700</v>
      </c>
      <c r="G139" s="192">
        <v>116644</v>
      </c>
      <c r="H139" s="192">
        <v>127502</v>
      </c>
      <c r="I139" s="194">
        <f>IFERROR(H139/G139-1,"-")</f>
        <v>9.3086656836185222E-2</v>
      </c>
      <c r="J139" s="193">
        <f t="shared" si="72"/>
        <v>0.60220661229721406</v>
      </c>
      <c r="K139" s="191">
        <f t="shared" si="73"/>
        <v>10858</v>
      </c>
      <c r="L139" s="192">
        <f t="shared" si="74"/>
        <v>47923</v>
      </c>
      <c r="M139" s="193">
        <f t="shared" si="71"/>
        <v>5.1556017058910823E-2</v>
      </c>
    </row>
    <row r="140" spans="2:13" x14ac:dyDescent="0.25">
      <c r="B140" s="196" t="s">
        <v>110</v>
      </c>
      <c r="C140" s="197">
        <v>37204</v>
      </c>
      <c r="D140" s="197">
        <v>36715</v>
      </c>
      <c r="E140" s="197">
        <v>15636</v>
      </c>
      <c r="F140" s="197">
        <v>46052</v>
      </c>
      <c r="G140" s="197">
        <v>48816</v>
      </c>
      <c r="H140" s="197">
        <v>56589</v>
      </c>
      <c r="I140" s="199">
        <f t="shared" ref="I140:I147" si="75">IFERROR(H140/G140-1,"-")</f>
        <v>0.15923058013765989</v>
      </c>
      <c r="J140" s="198">
        <f t="shared" si="72"/>
        <v>0.54130464387852384</v>
      </c>
      <c r="K140" s="196">
        <f t="shared" si="73"/>
        <v>7773</v>
      </c>
      <c r="L140" s="197">
        <f t="shared" si="74"/>
        <v>19874</v>
      </c>
      <c r="M140" s="198">
        <f t="shared" si="71"/>
        <v>2.2882021061212409E-2</v>
      </c>
    </row>
    <row r="141" spans="2:13" x14ac:dyDescent="0.25">
      <c r="B141" s="196" t="s">
        <v>113</v>
      </c>
      <c r="C141" s="197">
        <v>6558</v>
      </c>
      <c r="D141" s="197">
        <v>6708</v>
      </c>
      <c r="E141" s="197">
        <v>2675</v>
      </c>
      <c r="F141" s="197">
        <v>6940</v>
      </c>
      <c r="G141" s="197">
        <v>10252</v>
      </c>
      <c r="H141" s="197">
        <v>11260</v>
      </c>
      <c r="I141" s="199">
        <f t="shared" si="75"/>
        <v>9.8322278579789257E-2</v>
      </c>
      <c r="J141" s="198">
        <f t="shared" si="72"/>
        <v>0.67859272510435309</v>
      </c>
      <c r="K141" s="196">
        <f t="shared" si="73"/>
        <v>1008</v>
      </c>
      <c r="L141" s="197">
        <f t="shared" si="74"/>
        <v>4552</v>
      </c>
      <c r="M141" s="198">
        <f t="shared" si="71"/>
        <v>4.5530325177905902E-3</v>
      </c>
    </row>
    <row r="142" spans="2:13" x14ac:dyDescent="0.25">
      <c r="B142" s="196" t="s">
        <v>116</v>
      </c>
      <c r="C142" s="197">
        <v>10009</v>
      </c>
      <c r="D142" s="197">
        <v>9585</v>
      </c>
      <c r="E142" s="197">
        <v>3097</v>
      </c>
      <c r="F142" s="197">
        <v>14157</v>
      </c>
      <c r="G142" s="197">
        <v>12563</v>
      </c>
      <c r="H142" s="197">
        <v>12979</v>
      </c>
      <c r="I142" s="199">
        <f t="shared" si="75"/>
        <v>3.3113109925973161E-2</v>
      </c>
      <c r="J142" s="198">
        <f t="shared" si="72"/>
        <v>0.35409494001043296</v>
      </c>
      <c r="K142" s="196">
        <f t="shared" si="73"/>
        <v>416</v>
      </c>
      <c r="L142" s="197">
        <f t="shared" si="74"/>
        <v>3394</v>
      </c>
      <c r="M142" s="198">
        <f t="shared" si="71"/>
        <v>5.2481180327179459E-3</v>
      </c>
    </row>
    <row r="143" spans="2:13" x14ac:dyDescent="0.25">
      <c r="B143" s="196" t="s">
        <v>123</v>
      </c>
      <c r="C143" s="197">
        <v>1686</v>
      </c>
      <c r="D143" s="197">
        <v>1527</v>
      </c>
      <c r="E143" s="197">
        <v>406</v>
      </c>
      <c r="F143" s="197">
        <v>4854</v>
      </c>
      <c r="G143" s="197">
        <v>4103</v>
      </c>
      <c r="H143" s="197">
        <v>3054</v>
      </c>
      <c r="I143" s="199">
        <f t="shared" si="75"/>
        <v>-0.25566658542529852</v>
      </c>
      <c r="J143" s="198">
        <f t="shared" si="72"/>
        <v>1</v>
      </c>
      <c r="K143" s="196">
        <f t="shared" si="73"/>
        <v>-1049</v>
      </c>
      <c r="L143" s="197">
        <f t="shared" si="74"/>
        <v>1527</v>
      </c>
      <c r="M143" s="198">
        <f t="shared" si="71"/>
        <v>1.2348988729424923E-3</v>
      </c>
    </row>
    <row r="144" spans="2:13" x14ac:dyDescent="0.25">
      <c r="B144" s="196" t="s">
        <v>119</v>
      </c>
      <c r="C144" s="197">
        <v>1963</v>
      </c>
      <c r="D144" s="197">
        <v>2034</v>
      </c>
      <c r="E144" s="197">
        <v>671</v>
      </c>
      <c r="F144" s="197">
        <v>2150</v>
      </c>
      <c r="G144" s="197">
        <v>2651</v>
      </c>
      <c r="H144" s="197">
        <v>3118</v>
      </c>
      <c r="I144" s="199">
        <f t="shared" si="75"/>
        <v>0.17615993964541676</v>
      </c>
      <c r="J144" s="198">
        <f t="shared" si="72"/>
        <v>0.53294001966568327</v>
      </c>
      <c r="K144" s="196">
        <f t="shared" si="73"/>
        <v>467</v>
      </c>
      <c r="L144" s="197">
        <f t="shared" si="74"/>
        <v>1084</v>
      </c>
      <c r="M144" s="198">
        <f t="shared" si="71"/>
        <v>1.2607775657611955E-3</v>
      </c>
    </row>
    <row r="145" spans="2:13" x14ac:dyDescent="0.25">
      <c r="B145" s="196" t="s">
        <v>128</v>
      </c>
      <c r="C145" s="197">
        <v>802</v>
      </c>
      <c r="D145" s="197">
        <v>949</v>
      </c>
      <c r="E145" s="197">
        <v>1581</v>
      </c>
      <c r="F145" s="197">
        <v>1640</v>
      </c>
      <c r="G145" s="197">
        <v>1951</v>
      </c>
      <c r="H145" s="197">
        <v>1813</v>
      </c>
      <c r="I145" s="199">
        <f t="shared" si="75"/>
        <v>-7.0732957457714019E-2</v>
      </c>
      <c r="J145" s="198">
        <f t="shared" si="72"/>
        <v>0.91043203371970494</v>
      </c>
      <c r="K145" s="196">
        <f t="shared" si="73"/>
        <v>-138</v>
      </c>
      <c r="L145" s="197">
        <f t="shared" si="74"/>
        <v>864</v>
      </c>
      <c r="M145" s="198">
        <f t="shared" si="71"/>
        <v>7.3309484500482598E-4</v>
      </c>
    </row>
    <row r="146" spans="2:13" x14ac:dyDescent="0.25">
      <c r="B146" s="196" t="s">
        <v>131</v>
      </c>
      <c r="C146" s="197">
        <v>4007</v>
      </c>
      <c r="D146" s="197">
        <v>3171</v>
      </c>
      <c r="E146" s="197">
        <v>3277</v>
      </c>
      <c r="F146" s="197">
        <v>735</v>
      </c>
      <c r="G146" s="197">
        <v>1305</v>
      </c>
      <c r="H146" s="197">
        <v>1162</v>
      </c>
      <c r="I146" s="199">
        <f t="shared" si="75"/>
        <v>-0.10957854406130263</v>
      </c>
      <c r="J146" s="198">
        <f t="shared" si="72"/>
        <v>-0.63355408388520973</v>
      </c>
      <c r="K146" s="196">
        <f t="shared" si="73"/>
        <v>-143</v>
      </c>
      <c r="L146" s="197">
        <f t="shared" si="74"/>
        <v>-2009</v>
      </c>
      <c r="M146" s="198">
        <f t="shared" si="71"/>
        <v>4.6986001648957956E-4</v>
      </c>
    </row>
    <row r="147" spans="2:13" x14ac:dyDescent="0.25">
      <c r="B147" s="202" t="s">
        <v>145</v>
      </c>
      <c r="C147" s="203">
        <f t="shared" ref="C147:H147" si="76">C139-SUM(C140:C146)</f>
        <v>17273</v>
      </c>
      <c r="D147" s="203">
        <f t="shared" si="76"/>
        <v>18890</v>
      </c>
      <c r="E147" s="203">
        <f t="shared" si="76"/>
        <v>10057</v>
      </c>
      <c r="F147" s="203">
        <f t="shared" si="76"/>
        <v>32172</v>
      </c>
      <c r="G147" s="203">
        <f t="shared" si="76"/>
        <v>35003</v>
      </c>
      <c r="H147" s="203">
        <f t="shared" si="76"/>
        <v>37527</v>
      </c>
      <c r="I147" s="205">
        <f t="shared" si="75"/>
        <v>7.2108105019569768E-2</v>
      </c>
      <c r="J147" s="204">
        <f t="shared" si="72"/>
        <v>0.98660667019587089</v>
      </c>
      <c r="K147" s="202">
        <f>H147-G147</f>
        <v>2524</v>
      </c>
      <c r="L147" s="203">
        <f t="shared" si="74"/>
        <v>18637</v>
      </c>
      <c r="M147" s="204">
        <f t="shared" si="71"/>
        <v>1.5174214146991783E-2</v>
      </c>
    </row>
    <row r="148" spans="2:13" x14ac:dyDescent="0.25">
      <c r="B148" s="187" t="s">
        <v>53</v>
      </c>
      <c r="C148" s="185"/>
      <c r="D148" s="185"/>
      <c r="E148" s="185"/>
      <c r="F148" s="185"/>
      <c r="G148" s="185"/>
      <c r="H148" s="186"/>
      <c r="I148" s="186"/>
      <c r="J148" s="186"/>
      <c r="K148" s="186"/>
      <c r="L148" s="185"/>
      <c r="M148" s="185"/>
    </row>
    <row r="149" spans="2:13" x14ac:dyDescent="0.25">
      <c r="B149" s="188" t="s">
        <v>68</v>
      </c>
      <c r="C149" s="212">
        <f>C150+C153</f>
        <v>70314</v>
      </c>
      <c r="D149" s="212">
        <f t="shared" ref="D149:H149" si="77">D150+D153</f>
        <v>72830</v>
      </c>
      <c r="E149" s="212">
        <f t="shared" si="77"/>
        <v>22394</v>
      </c>
      <c r="F149" s="212">
        <f t="shared" si="77"/>
        <v>60084</v>
      </c>
      <c r="G149" s="212">
        <f t="shared" si="77"/>
        <v>63322</v>
      </c>
      <c r="H149" s="212">
        <f t="shared" si="77"/>
        <v>67211</v>
      </c>
      <c r="I149" s="213">
        <f>IFERROR(H149/G149-1,"-")</f>
        <v>6.1416253434825263E-2</v>
      </c>
      <c r="J149" s="213">
        <f>IFERROR(H149/D149-1,"-")</f>
        <v>-7.7152272415213496E-2</v>
      </c>
      <c r="K149" s="212">
        <f>H149-G149</f>
        <v>3889</v>
      </c>
      <c r="L149" s="212">
        <f>H149-D149</f>
        <v>-5619</v>
      </c>
      <c r="M149" s="213">
        <f t="shared" ref="M149:M161" si="78">H149/H$9</f>
        <v>2.7177075359966552E-2</v>
      </c>
    </row>
    <row r="150" spans="2:13" x14ac:dyDescent="0.25">
      <c r="B150" s="191" t="s">
        <v>97</v>
      </c>
      <c r="C150" s="192">
        <v>29496</v>
      </c>
      <c r="D150" s="192">
        <v>32685</v>
      </c>
      <c r="E150" s="192">
        <v>7858</v>
      </c>
      <c r="F150" s="192">
        <v>32362</v>
      </c>
      <c r="G150" s="192">
        <v>33070</v>
      </c>
      <c r="H150" s="192">
        <v>31363</v>
      </c>
      <c r="I150" s="194">
        <f>IFERROR(H150/G150-1,"-")</f>
        <v>-5.1617780465678886E-2</v>
      </c>
      <c r="J150" s="193">
        <f t="shared" ref="J150:J161" si="79">IFERROR(H150/D150-1,"-")</f>
        <v>-4.0446688083218607E-2</v>
      </c>
      <c r="K150" s="191">
        <f t="shared" ref="K150:K160" si="80">H150-G150</f>
        <v>-1707</v>
      </c>
      <c r="L150" s="192">
        <f t="shared" ref="L150:L161" si="81">H150-D150</f>
        <v>-1322</v>
      </c>
      <c r="M150" s="193">
        <f t="shared" si="78"/>
        <v>1.2681772544890434E-2</v>
      </c>
    </row>
    <row r="151" spans="2:13" x14ac:dyDescent="0.25">
      <c r="B151" s="196" t="s">
        <v>103</v>
      </c>
      <c r="C151" s="197">
        <v>17777</v>
      </c>
      <c r="D151" s="197">
        <v>19961</v>
      </c>
      <c r="E151" s="197">
        <v>3860</v>
      </c>
      <c r="F151" s="197">
        <v>23109</v>
      </c>
      <c r="G151" s="197">
        <v>23803</v>
      </c>
      <c r="H151" s="197">
        <v>22031</v>
      </c>
      <c r="I151" s="199">
        <f>IFERROR(H151/G151-1,"-")</f>
        <v>-7.4444397764987569E-2</v>
      </c>
      <c r="J151" s="198">
        <f t="shared" si="79"/>
        <v>0.10370221932768908</v>
      </c>
      <c r="K151" s="196">
        <f t="shared" si="80"/>
        <v>-1772</v>
      </c>
      <c r="L151" s="197">
        <f t="shared" si="81"/>
        <v>2070</v>
      </c>
      <c r="M151" s="198">
        <f t="shared" si="78"/>
        <v>8.9083356482632763E-3</v>
      </c>
    </row>
    <row r="152" spans="2:13" x14ac:dyDescent="0.25">
      <c r="B152" s="196" t="s">
        <v>100</v>
      </c>
      <c r="C152" s="197">
        <v>11719</v>
      </c>
      <c r="D152" s="197">
        <v>12724</v>
      </c>
      <c r="E152" s="197">
        <v>3998</v>
      </c>
      <c r="F152" s="197">
        <v>9253</v>
      </c>
      <c r="G152" s="197">
        <v>9267</v>
      </c>
      <c r="H152" s="197">
        <v>9332</v>
      </c>
      <c r="I152" s="199">
        <f>IFERROR(H152/G152-1,"-")</f>
        <v>7.0141361821516313E-3</v>
      </c>
      <c r="J152" s="198">
        <f t="shared" si="79"/>
        <v>-0.26658283558629359</v>
      </c>
      <c r="K152" s="196">
        <f t="shared" si="80"/>
        <v>65</v>
      </c>
      <c r="L152" s="197">
        <f t="shared" si="81"/>
        <v>-3392</v>
      </c>
      <c r="M152" s="198">
        <f t="shared" si="78"/>
        <v>3.7734368966271573E-3</v>
      </c>
    </row>
    <row r="153" spans="2:13" x14ac:dyDescent="0.25">
      <c r="B153" s="191" t="s">
        <v>107</v>
      </c>
      <c r="C153" s="192">
        <v>40818</v>
      </c>
      <c r="D153" s="192">
        <v>40145</v>
      </c>
      <c r="E153" s="192">
        <v>14536</v>
      </c>
      <c r="F153" s="192">
        <v>27722</v>
      </c>
      <c r="G153" s="192">
        <v>30252</v>
      </c>
      <c r="H153" s="192">
        <v>35848</v>
      </c>
      <c r="I153" s="194">
        <f>IFERROR(H153/G153-1,"-")</f>
        <v>0.18497950548724051</v>
      </c>
      <c r="J153" s="193">
        <f t="shared" si="79"/>
        <v>-0.1070369909079586</v>
      </c>
      <c r="K153" s="191">
        <f t="shared" si="80"/>
        <v>5596</v>
      </c>
      <c r="L153" s="192">
        <f t="shared" si="81"/>
        <v>-4297</v>
      </c>
      <c r="M153" s="193">
        <f t="shared" si="78"/>
        <v>1.4495302815076118E-2</v>
      </c>
    </row>
    <row r="154" spans="2:13" x14ac:dyDescent="0.25">
      <c r="B154" s="196" t="s">
        <v>110</v>
      </c>
      <c r="C154" s="197">
        <v>13232</v>
      </c>
      <c r="D154" s="197">
        <v>13113</v>
      </c>
      <c r="E154" s="197">
        <v>4906</v>
      </c>
      <c r="F154" s="197">
        <v>10475</v>
      </c>
      <c r="G154" s="197">
        <v>10614</v>
      </c>
      <c r="H154" s="197">
        <v>11900</v>
      </c>
      <c r="I154" s="199">
        <f t="shared" ref="I154:I161" si="82">IFERROR(H154/G154-1,"-")</f>
        <v>0.12116073110985481</v>
      </c>
      <c r="J154" s="198">
        <f t="shared" si="79"/>
        <v>-9.2503622359490612E-2</v>
      </c>
      <c r="K154" s="196">
        <f t="shared" si="80"/>
        <v>1286</v>
      </c>
      <c r="L154" s="197">
        <f t="shared" si="81"/>
        <v>-1213</v>
      </c>
      <c r="M154" s="198">
        <f t="shared" si="78"/>
        <v>4.8118194459776222E-3</v>
      </c>
    </row>
    <row r="155" spans="2:13" x14ac:dyDescent="0.25">
      <c r="B155" s="196" t="s">
        <v>113</v>
      </c>
      <c r="C155" s="197">
        <v>12479</v>
      </c>
      <c r="D155" s="197">
        <v>10170</v>
      </c>
      <c r="E155" s="197">
        <v>3835</v>
      </c>
      <c r="F155" s="197">
        <v>5515</v>
      </c>
      <c r="G155" s="197">
        <v>5549</v>
      </c>
      <c r="H155" s="197">
        <v>5644</v>
      </c>
      <c r="I155" s="199">
        <f t="shared" si="82"/>
        <v>1.7120201838169091E-2</v>
      </c>
      <c r="J155" s="198">
        <f t="shared" si="79"/>
        <v>-0.44503441494591933</v>
      </c>
      <c r="K155" s="196">
        <f t="shared" si="80"/>
        <v>95</v>
      </c>
      <c r="L155" s="197">
        <f t="shared" si="81"/>
        <v>-4526</v>
      </c>
      <c r="M155" s="198">
        <f t="shared" si="78"/>
        <v>2.2821772229493866E-3</v>
      </c>
    </row>
    <row r="156" spans="2:13" x14ac:dyDescent="0.25">
      <c r="B156" s="196" t="s">
        <v>116</v>
      </c>
      <c r="C156" s="197">
        <v>5777</v>
      </c>
      <c r="D156" s="197">
        <v>5508</v>
      </c>
      <c r="E156" s="197">
        <v>1701</v>
      </c>
      <c r="F156" s="197">
        <v>3249</v>
      </c>
      <c r="G156" s="197">
        <v>4719</v>
      </c>
      <c r="H156" s="197">
        <v>5924</v>
      </c>
      <c r="I156" s="199">
        <f t="shared" si="82"/>
        <v>0.25535070989616449</v>
      </c>
      <c r="J156" s="198">
        <f t="shared" si="79"/>
        <v>7.5526506899055823E-2</v>
      </c>
      <c r="K156" s="196">
        <f t="shared" si="80"/>
        <v>1205</v>
      </c>
      <c r="L156" s="197">
        <f t="shared" si="81"/>
        <v>416</v>
      </c>
      <c r="M156" s="198">
        <f t="shared" si="78"/>
        <v>2.3953965040312128E-3</v>
      </c>
    </row>
    <row r="157" spans="2:13" x14ac:dyDescent="0.25">
      <c r="B157" s="196" t="s">
        <v>123</v>
      </c>
      <c r="C157" s="197">
        <v>742</v>
      </c>
      <c r="D157" s="197">
        <v>832</v>
      </c>
      <c r="E157" s="197">
        <v>495</v>
      </c>
      <c r="F157" s="197">
        <v>880</v>
      </c>
      <c r="G157" s="197">
        <v>819</v>
      </c>
      <c r="H157" s="197">
        <v>1133</v>
      </c>
      <c r="I157" s="199">
        <f t="shared" si="82"/>
        <v>0.38339438339438336</v>
      </c>
      <c r="J157" s="198">
        <f t="shared" si="79"/>
        <v>0.36177884615384626</v>
      </c>
      <c r="K157" s="196">
        <f t="shared" si="80"/>
        <v>314</v>
      </c>
      <c r="L157" s="197">
        <f t="shared" si="81"/>
        <v>301</v>
      </c>
      <c r="M157" s="198">
        <f t="shared" si="78"/>
        <v>4.5813373380610469E-4</v>
      </c>
    </row>
    <row r="158" spans="2:13" x14ac:dyDescent="0.25">
      <c r="B158" s="196" t="s">
        <v>119</v>
      </c>
      <c r="C158" s="197">
        <v>952</v>
      </c>
      <c r="D158" s="197">
        <v>1614</v>
      </c>
      <c r="E158" s="197">
        <v>507</v>
      </c>
      <c r="F158" s="197">
        <v>1575</v>
      </c>
      <c r="G158" s="197">
        <v>1488</v>
      </c>
      <c r="H158" s="197">
        <v>1744</v>
      </c>
      <c r="I158" s="199">
        <f t="shared" si="82"/>
        <v>0.17204301075268824</v>
      </c>
      <c r="J158" s="198">
        <f t="shared" si="79"/>
        <v>8.0545229244114003E-2</v>
      </c>
      <c r="K158" s="196">
        <f t="shared" si="80"/>
        <v>256</v>
      </c>
      <c r="L158" s="197">
        <f t="shared" si="81"/>
        <v>130</v>
      </c>
      <c r="M158" s="198">
        <f t="shared" si="78"/>
        <v>7.0519437930966161E-4</v>
      </c>
    </row>
    <row r="159" spans="2:13" x14ac:dyDescent="0.25">
      <c r="B159" s="196" t="s">
        <v>128</v>
      </c>
      <c r="C159" s="197">
        <v>267</v>
      </c>
      <c r="D159" s="197">
        <v>294</v>
      </c>
      <c r="E159" s="197">
        <v>209</v>
      </c>
      <c r="F159" s="197">
        <v>256</v>
      </c>
      <c r="G159" s="197">
        <v>248</v>
      </c>
      <c r="H159" s="197">
        <v>263</v>
      </c>
      <c r="I159" s="199">
        <f t="shared" si="82"/>
        <v>6.0483870967741993E-2</v>
      </c>
      <c r="J159" s="198">
        <f t="shared" si="79"/>
        <v>-0.10544217687074831</v>
      </c>
      <c r="K159" s="196">
        <f t="shared" si="80"/>
        <v>15</v>
      </c>
      <c r="L159" s="197">
        <f t="shared" si="81"/>
        <v>-31</v>
      </c>
      <c r="M159" s="198">
        <f t="shared" si="78"/>
        <v>1.0634525330185837E-4</v>
      </c>
    </row>
    <row r="160" spans="2:13" x14ac:dyDescent="0.25">
      <c r="B160" s="196" t="s">
        <v>131</v>
      </c>
      <c r="C160" s="197">
        <v>757</v>
      </c>
      <c r="D160" s="197">
        <v>552</v>
      </c>
      <c r="E160" s="197">
        <v>277</v>
      </c>
      <c r="F160" s="197">
        <v>394</v>
      </c>
      <c r="G160" s="197">
        <v>511</v>
      </c>
      <c r="H160" s="197">
        <v>373</v>
      </c>
      <c r="I160" s="199">
        <f t="shared" si="82"/>
        <v>-0.27005870841487278</v>
      </c>
      <c r="J160" s="198">
        <f t="shared" si="79"/>
        <v>-0.32427536231884058</v>
      </c>
      <c r="K160" s="196">
        <f t="shared" si="80"/>
        <v>-138</v>
      </c>
      <c r="L160" s="197">
        <f t="shared" si="81"/>
        <v>-179</v>
      </c>
      <c r="M160" s="198">
        <f t="shared" si="78"/>
        <v>1.5082425658400445E-4</v>
      </c>
    </row>
    <row r="161" spans="2:13" x14ac:dyDescent="0.25">
      <c r="B161" s="202" t="s">
        <v>145</v>
      </c>
      <c r="C161" s="203">
        <f t="shared" ref="C161:H161" si="83">C153-SUM(C154:C160)</f>
        <v>6612</v>
      </c>
      <c r="D161" s="203">
        <f t="shared" si="83"/>
        <v>8062</v>
      </c>
      <c r="E161" s="203">
        <f t="shared" si="83"/>
        <v>2606</v>
      </c>
      <c r="F161" s="203">
        <f t="shared" si="83"/>
        <v>5378</v>
      </c>
      <c r="G161" s="203">
        <f t="shared" si="83"/>
        <v>6304</v>
      </c>
      <c r="H161" s="203">
        <f t="shared" si="83"/>
        <v>8867</v>
      </c>
      <c r="I161" s="205">
        <f t="shared" si="82"/>
        <v>0.40656725888324874</v>
      </c>
      <c r="J161" s="204">
        <f t="shared" si="79"/>
        <v>9.9851153559910699E-2</v>
      </c>
      <c r="K161" s="202">
        <f>H161-G161</f>
        <v>2563</v>
      </c>
      <c r="L161" s="203">
        <f t="shared" si="81"/>
        <v>805</v>
      </c>
      <c r="M161" s="204">
        <f t="shared" si="78"/>
        <v>3.5854120191162668E-3</v>
      </c>
    </row>
    <row r="162" spans="2:13" x14ac:dyDescent="0.25">
      <c r="C162" s="101"/>
      <c r="D162" s="101"/>
      <c r="E162" s="101"/>
      <c r="F162" s="101"/>
      <c r="G162" s="101"/>
      <c r="H162" s="101"/>
      <c r="I162" s="101"/>
    </row>
    <row r="163" spans="2:13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85265-8B4C-4DE2-AFC4-F17556A29D2B}">
  <sheetPr codeName="Hoja36"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2"/>
      <c r="K4" s="174"/>
      <c r="L4" s="174"/>
      <c r="M4" s="174"/>
      <c r="P4" s="173" t="s">
        <v>268</v>
      </c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</row>
    <row r="5" spans="1:27" ht="6" customHeight="1" x14ac:dyDescent="0.25"/>
    <row r="6" spans="1:27" ht="15.75" x14ac:dyDescent="0.25">
      <c r="B6" s="175"/>
      <c r="C6" s="206" t="s">
        <v>43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P6" s="175"/>
      <c r="Q6" s="206" t="s">
        <v>43</v>
      </c>
      <c r="R6" s="207"/>
      <c r="S6" s="207"/>
      <c r="T6" s="207"/>
      <c r="U6" s="207"/>
      <c r="V6" s="207"/>
      <c r="W6" s="207"/>
      <c r="X6" s="207"/>
      <c r="Y6" s="207"/>
      <c r="Z6" s="207"/>
      <c r="AA6" s="207"/>
    </row>
    <row r="7" spans="1:27" s="178" customFormat="1" ht="72" customHeight="1" x14ac:dyDescent="0.25">
      <c r="B7" s="179"/>
      <c r="C7" s="208" t="s">
        <v>261</v>
      </c>
      <c r="D7" s="208" t="s">
        <v>262</v>
      </c>
      <c r="E7" s="208" t="s">
        <v>263</v>
      </c>
      <c r="F7" s="208" t="s">
        <v>264</v>
      </c>
      <c r="G7" s="208" t="s">
        <v>265</v>
      </c>
      <c r="H7" s="208" t="s">
        <v>266</v>
      </c>
      <c r="I7" s="209" t="str">
        <f>CONCATENATE("var. ",RIGHT(H7,2),"/",RIGHT(G7,2))</f>
        <v>var. 24/23</v>
      </c>
      <c r="J7" s="209" t="str">
        <f>CONCATENATE("var. ",RIGHT(H7,2),"/",RIGHT(D7,2))</f>
        <v>var. 24/19</v>
      </c>
      <c r="K7" s="208" t="str">
        <f>CONCATENATE("dif. ",RIGHT(H7,2),"/",RIGHT(G7,2))</f>
        <v>dif. 24/23</v>
      </c>
      <c r="L7" s="208" t="str">
        <f>CONCATENATE("dif. ",RIGHT(H7,2),"/",RIGHT(D7,2))</f>
        <v>dif. 24/19</v>
      </c>
      <c r="M7" s="209" t="str">
        <f>CONCATENATE("Cuota s/ total lugares de residencia ",RIGHT(H7,4))</f>
        <v>Cuota s/ total lugares de residencia 2024</v>
      </c>
      <c r="P7" s="179"/>
      <c r="Q7" s="208" t="s">
        <v>261</v>
      </c>
      <c r="R7" s="208" t="s">
        <v>262</v>
      </c>
      <c r="S7" s="208" t="s">
        <v>263</v>
      </c>
      <c r="T7" s="208" t="s">
        <v>264</v>
      </c>
      <c r="U7" s="208" t="s">
        <v>265</v>
      </c>
      <c r="V7" s="208" t="s">
        <v>266</v>
      </c>
      <c r="W7" s="209" t="str">
        <f>CONCATENATE("var. ",RIGHT(V7,2),"/",RIGHT(U7,2))</f>
        <v>var. 24/23</v>
      </c>
      <c r="X7" s="209" t="str">
        <f>CONCATENATE("var. ",RIGHT(V7,2),"/",RIGHT(R7,2))</f>
        <v>var. 24/19</v>
      </c>
      <c r="Y7" s="208" t="str">
        <f>CONCATENATE("dif. ",RIGHT(V7,2),"/",RIGHT(U7,2))</f>
        <v>dif. 24/23</v>
      </c>
      <c r="Z7" s="208" t="str">
        <f>CONCATENATE("dif. ",RIGHT(V7,2),"/",RIGHT(R7,2))</f>
        <v>dif. 24/19</v>
      </c>
      <c r="AA7" s="209" t="str">
        <f>CONCATENATE("Cuota s/ total lugares de residencia ",RIGHT(V7,4))</f>
        <v>Cuota s/ total lugares de residencia 2024</v>
      </c>
    </row>
    <row r="8" spans="1:27" x14ac:dyDescent="0.25">
      <c r="A8" s="1"/>
      <c r="B8" s="184" t="s">
        <v>43</v>
      </c>
      <c r="C8" s="185"/>
      <c r="D8" s="185"/>
      <c r="E8" s="185"/>
      <c r="F8" s="185"/>
      <c r="G8" s="185"/>
      <c r="H8" s="186"/>
      <c r="I8" s="186"/>
      <c r="J8" s="186"/>
      <c r="K8" s="186"/>
      <c r="L8" s="185"/>
      <c r="M8" s="185"/>
      <c r="P8" s="187" t="s">
        <v>52</v>
      </c>
      <c r="Q8" s="185"/>
      <c r="R8" s="185"/>
      <c r="S8" s="185"/>
      <c r="T8" s="185"/>
      <c r="U8" s="185"/>
      <c r="V8" s="186"/>
      <c r="W8" s="186"/>
      <c r="X8" s="186"/>
      <c r="Y8" s="186"/>
      <c r="Z8" s="185"/>
      <c r="AA8" s="185"/>
    </row>
    <row r="9" spans="1:27" x14ac:dyDescent="0.25">
      <c r="A9" s="1" t="s">
        <v>96</v>
      </c>
      <c r="B9" s="188" t="s">
        <v>68</v>
      </c>
      <c r="C9" s="212">
        <f>C10+C13</f>
        <v>760516</v>
      </c>
      <c r="D9" s="212">
        <f t="shared" ref="D9:H9" si="0">D10+D13</f>
        <v>751196</v>
      </c>
      <c r="E9" s="212">
        <f t="shared" si="0"/>
        <v>248528</v>
      </c>
      <c r="F9" s="212">
        <f t="shared" si="0"/>
        <v>547719</v>
      </c>
      <c r="G9" s="212">
        <f t="shared" si="0"/>
        <v>626079</v>
      </c>
      <c r="H9" s="212">
        <f t="shared" si="0"/>
        <v>693340</v>
      </c>
      <c r="I9" s="213">
        <f>IFERROR(H9/G9-1,"-")</f>
        <v>0.10743212917219713</v>
      </c>
      <c r="J9" s="213">
        <f>IFERROR(H9/D9-1,"-")</f>
        <v>-7.7018514475582944E-2</v>
      </c>
      <c r="K9" s="212">
        <f>H9-G9</f>
        <v>67261</v>
      </c>
      <c r="L9" s="212">
        <f>H9-D9</f>
        <v>-57856</v>
      </c>
      <c r="M9" s="213">
        <f t="shared" ref="M9:M21" si="1">H9/H$9</f>
        <v>1</v>
      </c>
      <c r="P9" s="188" t="s">
        <v>68</v>
      </c>
      <c r="Q9" s="212">
        <f>Q10+Q13</f>
        <v>59858</v>
      </c>
      <c r="R9" s="212">
        <f t="shared" ref="R9:V9" si="2">R10+R13</f>
        <v>41759</v>
      </c>
      <c r="S9" s="212">
        <f t="shared" si="2"/>
        <v>13012</v>
      </c>
      <c r="T9" s="212">
        <f t="shared" si="2"/>
        <v>25747</v>
      </c>
      <c r="U9" s="212">
        <f t="shared" si="2"/>
        <v>27187</v>
      </c>
      <c r="V9" s="212">
        <f t="shared" si="2"/>
        <v>28802</v>
      </c>
      <c r="W9" s="213">
        <f>IFERROR(V9/U9-1,"-")</f>
        <v>5.9403391326737109E-2</v>
      </c>
      <c r="X9" s="213">
        <f>IFERROR(V9/R9-1,"-")</f>
        <v>-0.3102804185923993</v>
      </c>
      <c r="Y9" s="212">
        <f>V9-U9</f>
        <v>1615</v>
      </c>
      <c r="Z9" s="212">
        <f>V9-R9</f>
        <v>-12957</v>
      </c>
      <c r="AA9" s="213">
        <f t="shared" ref="AA9:AA21" si="3">V9/V$9</f>
        <v>1</v>
      </c>
    </row>
    <row r="10" spans="1:27" x14ac:dyDescent="0.25">
      <c r="A10" s="195" t="s">
        <v>103</v>
      </c>
      <c r="B10" s="191" t="s">
        <v>97</v>
      </c>
      <c r="C10" s="192">
        <v>110564</v>
      </c>
      <c r="D10" s="192">
        <v>109382</v>
      </c>
      <c r="E10" s="192">
        <v>27988</v>
      </c>
      <c r="F10" s="192">
        <v>89179</v>
      </c>
      <c r="G10" s="192">
        <v>91893</v>
      </c>
      <c r="H10" s="192">
        <v>97193</v>
      </c>
      <c r="I10" s="194">
        <f>IFERROR(H10/G10-1,"-")</f>
        <v>5.7675775086241554E-2</v>
      </c>
      <c r="J10" s="193">
        <f t="shared" ref="J10:J21" si="4">IFERROR(H10/D10-1,"-")</f>
        <v>-0.11143515386443836</v>
      </c>
      <c r="K10" s="191">
        <f t="shared" ref="K10:K20" si="5">H10-G10</f>
        <v>5300</v>
      </c>
      <c r="L10" s="192">
        <f t="shared" ref="L10:L21" si="6">H10-D10</f>
        <v>-12189</v>
      </c>
      <c r="M10" s="193">
        <f t="shared" si="1"/>
        <v>0.14018086364554186</v>
      </c>
      <c r="P10" s="191" t="s">
        <v>97</v>
      </c>
      <c r="Q10" s="192">
        <v>12082</v>
      </c>
      <c r="R10" s="192">
        <v>5903</v>
      </c>
      <c r="S10" s="192">
        <v>742</v>
      </c>
      <c r="T10" s="192">
        <v>4344</v>
      </c>
      <c r="U10" s="192">
        <v>5028</v>
      </c>
      <c r="V10" s="192">
        <v>4139</v>
      </c>
      <c r="W10" s="194">
        <f>IFERROR(V10/U10-1,"-")</f>
        <v>-0.17680986475735883</v>
      </c>
      <c r="X10" s="193">
        <f t="shared" ref="X10:X21" si="7">IFERROR(V10/R10-1,"-")</f>
        <v>-0.29883110282906999</v>
      </c>
      <c r="Y10" s="191">
        <f t="shared" ref="Y10:Y20" si="8">V10-U10</f>
        <v>-889</v>
      </c>
      <c r="Z10" s="192">
        <f t="shared" ref="Z10:Z21" si="9">V10-R10</f>
        <v>-1764</v>
      </c>
      <c r="AA10" s="193">
        <f t="shared" si="3"/>
        <v>0.14370529824317757</v>
      </c>
    </row>
    <row r="11" spans="1:27" x14ac:dyDescent="0.25">
      <c r="A11" s="195" t="s">
        <v>100</v>
      </c>
      <c r="B11" s="196" t="s">
        <v>103</v>
      </c>
      <c r="C11" s="197">
        <v>56482</v>
      </c>
      <c r="D11" s="197">
        <v>57830</v>
      </c>
      <c r="E11" s="197">
        <v>18245</v>
      </c>
      <c r="F11" s="197">
        <v>53235</v>
      </c>
      <c r="G11" s="197">
        <v>51624</v>
      </c>
      <c r="H11" s="197">
        <v>47732</v>
      </c>
      <c r="I11" s="199">
        <f>IFERROR(H11/G11-1,"-")</f>
        <v>-7.5391290872462435E-2</v>
      </c>
      <c r="J11" s="198">
        <f t="shared" si="4"/>
        <v>-0.17461525159951585</v>
      </c>
      <c r="K11" s="196">
        <f t="shared" si="5"/>
        <v>-3892</v>
      </c>
      <c r="L11" s="197">
        <f t="shared" si="6"/>
        <v>-10098</v>
      </c>
      <c r="M11" s="198">
        <f t="shared" si="1"/>
        <v>6.8843568811838354E-2</v>
      </c>
      <c r="P11" s="196" t="s">
        <v>103</v>
      </c>
      <c r="Q11" s="197">
        <v>10367</v>
      </c>
      <c r="R11" s="197">
        <v>4455</v>
      </c>
      <c r="S11" s="197">
        <v>617</v>
      </c>
      <c r="T11" s="197">
        <v>3031</v>
      </c>
      <c r="U11" s="197">
        <v>3466</v>
      </c>
      <c r="V11" s="197">
        <v>2932</v>
      </c>
      <c r="W11" s="199">
        <f>IFERROR(V11/U11-1,"-")</f>
        <v>-0.15406809001731103</v>
      </c>
      <c r="X11" s="198">
        <f t="shared" si="7"/>
        <v>-0.34186307519640857</v>
      </c>
      <c r="Y11" s="196">
        <f t="shared" si="8"/>
        <v>-534</v>
      </c>
      <c r="Z11" s="197">
        <f t="shared" si="9"/>
        <v>-1523</v>
      </c>
      <c r="AA11" s="198">
        <f>V11/V$9</f>
        <v>0.10179848621623498</v>
      </c>
    </row>
    <row r="12" spans="1:27" x14ac:dyDescent="0.25">
      <c r="A12" s="1"/>
      <c r="B12" s="196" t="s">
        <v>100</v>
      </c>
      <c r="C12" s="197">
        <v>54082</v>
      </c>
      <c r="D12" s="197">
        <v>51552</v>
      </c>
      <c r="E12" s="197">
        <v>9743</v>
      </c>
      <c r="F12" s="197">
        <v>35944</v>
      </c>
      <c r="G12" s="197">
        <v>40269</v>
      </c>
      <c r="H12" s="197">
        <v>49461</v>
      </c>
      <c r="I12" s="199">
        <f>IFERROR(H12/G12-1,"-")</f>
        <v>0.22826491842360119</v>
      </c>
      <c r="J12" s="198">
        <f t="shared" si="4"/>
        <v>-4.0560986964618295E-2</v>
      </c>
      <c r="K12" s="196">
        <f t="shared" si="5"/>
        <v>9192</v>
      </c>
      <c r="L12" s="197">
        <f t="shared" si="6"/>
        <v>-2091</v>
      </c>
      <c r="M12" s="198">
        <f t="shared" si="1"/>
        <v>7.1337294833703518E-2</v>
      </c>
      <c r="P12" s="196" t="s">
        <v>100</v>
      </c>
      <c r="Q12" s="197">
        <v>1715</v>
      </c>
      <c r="R12" s="197">
        <v>1448</v>
      </c>
      <c r="S12" s="197">
        <v>125</v>
      </c>
      <c r="T12" s="197">
        <v>1313</v>
      </c>
      <c r="U12" s="197">
        <v>1562</v>
      </c>
      <c r="V12" s="197">
        <v>1207</v>
      </c>
      <c r="W12" s="199">
        <f>IFERROR(V12/U12-1,"-")</f>
        <v>-0.22727272727272729</v>
      </c>
      <c r="X12" s="198">
        <f t="shared" si="7"/>
        <v>-0.16643646408839774</v>
      </c>
      <c r="Y12" s="196">
        <f t="shared" si="8"/>
        <v>-355</v>
      </c>
      <c r="Z12" s="197">
        <f t="shared" si="9"/>
        <v>-241</v>
      </c>
      <c r="AA12" s="198">
        <f t="shared" si="3"/>
        <v>4.1906812026942575E-2</v>
      </c>
    </row>
    <row r="13" spans="1:27" s="74" customFormat="1" x14ac:dyDescent="0.25">
      <c r="B13" s="191" t="s">
        <v>107</v>
      </c>
      <c r="C13" s="192">
        <v>649952</v>
      </c>
      <c r="D13" s="192">
        <v>641814</v>
      </c>
      <c r="E13" s="192">
        <v>220540</v>
      </c>
      <c r="F13" s="192">
        <v>458540</v>
      </c>
      <c r="G13" s="192">
        <v>534186</v>
      </c>
      <c r="H13" s="192">
        <v>596147</v>
      </c>
      <c r="I13" s="194">
        <f>IFERROR(H13/G13-1,"-")</f>
        <v>0.11599143369537956</v>
      </c>
      <c r="J13" s="193">
        <f t="shared" si="4"/>
        <v>-7.1153013178272828E-2</v>
      </c>
      <c r="K13" s="191">
        <f t="shared" si="5"/>
        <v>61961</v>
      </c>
      <c r="L13" s="192">
        <f t="shared" si="6"/>
        <v>-45667</v>
      </c>
      <c r="M13" s="193">
        <f t="shared" si="1"/>
        <v>0.85981913635445817</v>
      </c>
      <c r="P13" s="191" t="s">
        <v>107</v>
      </c>
      <c r="Q13" s="192">
        <v>47776</v>
      </c>
      <c r="R13" s="192">
        <v>35856</v>
      </c>
      <c r="S13" s="192">
        <v>12270</v>
      </c>
      <c r="T13" s="192">
        <v>21403</v>
      </c>
      <c r="U13" s="192">
        <v>22159</v>
      </c>
      <c r="V13" s="192">
        <v>24663</v>
      </c>
      <c r="W13" s="194">
        <f>IFERROR(V13/U13-1,"-")</f>
        <v>0.11300148923687892</v>
      </c>
      <c r="X13" s="193">
        <f t="shared" si="7"/>
        <v>-0.31216532797858099</v>
      </c>
      <c r="Y13" s="191">
        <f t="shared" si="8"/>
        <v>2504</v>
      </c>
      <c r="Z13" s="192">
        <f t="shared" si="9"/>
        <v>-11193</v>
      </c>
      <c r="AA13" s="193">
        <f t="shared" si="3"/>
        <v>0.85629470175682243</v>
      </c>
    </row>
    <row r="14" spans="1:27" s="74" customFormat="1" x14ac:dyDescent="0.25">
      <c r="B14" s="196" t="s">
        <v>110</v>
      </c>
      <c r="C14" s="197">
        <v>337380</v>
      </c>
      <c r="D14" s="197">
        <v>345987</v>
      </c>
      <c r="E14" s="197">
        <v>94398</v>
      </c>
      <c r="F14" s="197">
        <v>214283</v>
      </c>
      <c r="G14" s="197">
        <v>267481</v>
      </c>
      <c r="H14" s="197">
        <v>314197</v>
      </c>
      <c r="I14" s="199">
        <f t="shared" ref="I14:I21" si="10">IFERROR(H14/G14-1,"-")</f>
        <v>0.1746516575009065</v>
      </c>
      <c r="J14" s="198">
        <f t="shared" si="4"/>
        <v>-9.1882064933075491E-2</v>
      </c>
      <c r="K14" s="196">
        <f t="shared" si="5"/>
        <v>46716</v>
      </c>
      <c r="L14" s="197">
        <f t="shared" si="6"/>
        <v>-31790</v>
      </c>
      <c r="M14" s="198">
        <f t="shared" si="1"/>
        <v>0.45316439265007069</v>
      </c>
      <c r="P14" s="196" t="s">
        <v>110</v>
      </c>
      <c r="Q14" s="197">
        <v>26338</v>
      </c>
      <c r="R14" s="197">
        <v>17946</v>
      </c>
      <c r="S14" s="197">
        <v>6096</v>
      </c>
      <c r="T14" s="197">
        <v>7784</v>
      </c>
      <c r="U14" s="197">
        <v>8638</v>
      </c>
      <c r="V14" s="197">
        <v>10525</v>
      </c>
      <c r="W14" s="199">
        <f t="shared" ref="W14:W21" si="11">IFERROR(V14/U14-1,"-")</f>
        <v>0.21845334568187091</v>
      </c>
      <c r="X14" s="198">
        <f t="shared" si="7"/>
        <v>-0.41351833277610606</v>
      </c>
      <c r="Y14" s="196">
        <f t="shared" si="8"/>
        <v>1887</v>
      </c>
      <c r="Z14" s="197">
        <f t="shared" si="9"/>
        <v>-7421</v>
      </c>
      <c r="AA14" s="198">
        <f t="shared" si="3"/>
        <v>0.36542601208249426</v>
      </c>
    </row>
    <row r="15" spans="1:27" x14ac:dyDescent="0.25">
      <c r="A15" s="1"/>
      <c r="B15" s="196" t="s">
        <v>113</v>
      </c>
      <c r="C15" s="197">
        <v>54016</v>
      </c>
      <c r="D15" s="197">
        <v>43685</v>
      </c>
      <c r="E15" s="197">
        <v>16513</v>
      </c>
      <c r="F15" s="197">
        <v>26316</v>
      </c>
      <c r="G15" s="197">
        <v>28035</v>
      </c>
      <c r="H15" s="197">
        <v>31614</v>
      </c>
      <c r="I15" s="199">
        <f t="shared" si="10"/>
        <v>0.12766185125735685</v>
      </c>
      <c r="J15" s="198">
        <f t="shared" si="4"/>
        <v>-0.27631910266681925</v>
      </c>
      <c r="K15" s="196">
        <f t="shared" si="5"/>
        <v>3579</v>
      </c>
      <c r="L15" s="197">
        <f t="shared" si="6"/>
        <v>-12071</v>
      </c>
      <c r="M15" s="198">
        <f t="shared" si="1"/>
        <v>4.5596676955029281E-2</v>
      </c>
      <c r="P15" s="196" t="s">
        <v>113</v>
      </c>
      <c r="Q15" s="197">
        <v>1691</v>
      </c>
      <c r="R15" s="197">
        <v>1532</v>
      </c>
      <c r="S15" s="197">
        <v>664</v>
      </c>
      <c r="T15" s="197">
        <v>1817</v>
      </c>
      <c r="U15" s="197">
        <v>1432</v>
      </c>
      <c r="V15" s="197">
        <v>1629</v>
      </c>
      <c r="W15" s="199">
        <f t="shared" si="11"/>
        <v>0.13756983240223453</v>
      </c>
      <c r="X15" s="198">
        <f t="shared" si="7"/>
        <v>6.3315926892950403E-2</v>
      </c>
      <c r="Y15" s="196">
        <f t="shared" si="8"/>
        <v>197</v>
      </c>
      <c r="Z15" s="197">
        <f t="shared" si="9"/>
        <v>97</v>
      </c>
      <c r="AA15" s="198">
        <f t="shared" si="3"/>
        <v>5.6558572321366574E-2</v>
      </c>
    </row>
    <row r="16" spans="1:27" x14ac:dyDescent="0.25">
      <c r="A16" s="1"/>
      <c r="B16" s="196" t="s">
        <v>116</v>
      </c>
      <c r="C16" s="197">
        <v>18746</v>
      </c>
      <c r="D16" s="197">
        <v>16402</v>
      </c>
      <c r="E16" s="197">
        <v>5757</v>
      </c>
      <c r="F16" s="197">
        <v>17536</v>
      </c>
      <c r="G16" s="197">
        <v>21487</v>
      </c>
      <c r="H16" s="197">
        <v>23055</v>
      </c>
      <c r="I16" s="199">
        <f t="shared" si="10"/>
        <v>7.2974356587704126E-2</v>
      </c>
      <c r="J16" s="198">
        <f t="shared" si="4"/>
        <v>0.40562126569930501</v>
      </c>
      <c r="K16" s="196">
        <f t="shared" si="5"/>
        <v>1568</v>
      </c>
      <c r="L16" s="197">
        <f t="shared" si="6"/>
        <v>6653</v>
      </c>
      <c r="M16" s="198">
        <f t="shared" si="1"/>
        <v>3.3252084114575822E-2</v>
      </c>
      <c r="P16" s="196" t="s">
        <v>116</v>
      </c>
      <c r="Q16" s="197">
        <v>5747</v>
      </c>
      <c r="R16" s="197">
        <v>2155</v>
      </c>
      <c r="S16" s="197">
        <v>466</v>
      </c>
      <c r="T16" s="197">
        <v>2321</v>
      </c>
      <c r="U16" s="197">
        <v>2327</v>
      </c>
      <c r="V16" s="197">
        <v>2257</v>
      </c>
      <c r="W16" s="199">
        <f t="shared" si="11"/>
        <v>-3.0081650193382048E-2</v>
      </c>
      <c r="X16" s="198">
        <f t="shared" si="7"/>
        <v>4.7331786542923471E-2</v>
      </c>
      <c r="Y16" s="196">
        <f t="shared" si="8"/>
        <v>-70</v>
      </c>
      <c r="Z16" s="197">
        <f t="shared" si="9"/>
        <v>102</v>
      </c>
      <c r="AA16" s="198">
        <f t="shared" si="3"/>
        <v>7.8362613707381429E-2</v>
      </c>
    </row>
    <row r="17" spans="1:27" x14ac:dyDescent="0.25">
      <c r="A17" s="1"/>
      <c r="B17" s="196" t="s">
        <v>123</v>
      </c>
      <c r="C17" s="197">
        <v>27598</v>
      </c>
      <c r="D17" s="197">
        <v>26945</v>
      </c>
      <c r="E17" s="197">
        <v>9418</v>
      </c>
      <c r="F17" s="197">
        <v>28778</v>
      </c>
      <c r="G17" s="197">
        <v>25724</v>
      </c>
      <c r="H17" s="197">
        <v>26908</v>
      </c>
      <c r="I17" s="199">
        <f t="shared" si="10"/>
        <v>4.6027056445342884E-2</v>
      </c>
      <c r="J17" s="198">
        <f t="shared" si="4"/>
        <v>-1.373167563555433E-3</v>
      </c>
      <c r="K17" s="196">
        <f t="shared" si="5"/>
        <v>1184</v>
      </c>
      <c r="L17" s="197">
        <f t="shared" si="6"/>
        <v>-37</v>
      </c>
      <c r="M17" s="198">
        <f t="shared" si="1"/>
        <v>3.880924221882482E-2</v>
      </c>
      <c r="P17" s="196" t="s">
        <v>123</v>
      </c>
      <c r="Q17" s="197">
        <v>963</v>
      </c>
      <c r="R17" s="197">
        <v>791</v>
      </c>
      <c r="S17" s="197">
        <v>359</v>
      </c>
      <c r="T17" s="197">
        <v>1111</v>
      </c>
      <c r="U17" s="197">
        <v>847</v>
      </c>
      <c r="V17" s="197">
        <v>722</v>
      </c>
      <c r="W17" s="199">
        <f t="shared" si="11"/>
        <v>-0.14757969303423846</v>
      </c>
      <c r="X17" s="198">
        <f t="shared" si="7"/>
        <v>-8.7231352718078359E-2</v>
      </c>
      <c r="Y17" s="196">
        <f t="shared" si="8"/>
        <v>-125</v>
      </c>
      <c r="Z17" s="197">
        <f t="shared" si="9"/>
        <v>-69</v>
      </c>
      <c r="AA17" s="198">
        <f t="shared" si="3"/>
        <v>2.5067703631692244E-2</v>
      </c>
    </row>
    <row r="18" spans="1:27" x14ac:dyDescent="0.25">
      <c r="A18" s="1"/>
      <c r="B18" s="196" t="s">
        <v>119</v>
      </c>
      <c r="C18" s="197">
        <v>9450</v>
      </c>
      <c r="D18" s="197">
        <v>8730</v>
      </c>
      <c r="E18" s="197">
        <v>3867</v>
      </c>
      <c r="F18" s="197">
        <v>8863</v>
      </c>
      <c r="G18" s="197">
        <v>9003</v>
      </c>
      <c r="H18" s="197">
        <v>10114</v>
      </c>
      <c r="I18" s="199">
        <f t="shared" si="10"/>
        <v>0.12340331000777516</v>
      </c>
      <c r="J18" s="198">
        <f t="shared" si="4"/>
        <v>0.15853379152348235</v>
      </c>
      <c r="K18" s="196">
        <f t="shared" si="5"/>
        <v>1111</v>
      </c>
      <c r="L18" s="197">
        <f t="shared" si="6"/>
        <v>1384</v>
      </c>
      <c r="M18" s="198">
        <f t="shared" si="1"/>
        <v>1.4587359736925607E-2</v>
      </c>
      <c r="P18" s="196" t="s">
        <v>119</v>
      </c>
      <c r="Q18" s="197">
        <v>468</v>
      </c>
      <c r="R18" s="197">
        <v>414</v>
      </c>
      <c r="S18" s="197">
        <v>190</v>
      </c>
      <c r="T18" s="197">
        <v>557</v>
      </c>
      <c r="U18" s="197">
        <v>406</v>
      </c>
      <c r="V18" s="197">
        <v>471</v>
      </c>
      <c r="W18" s="199">
        <f t="shared" si="11"/>
        <v>0.16009852216748777</v>
      </c>
      <c r="X18" s="198">
        <f t="shared" si="7"/>
        <v>0.1376811594202898</v>
      </c>
      <c r="Y18" s="196">
        <f t="shared" si="8"/>
        <v>65</v>
      </c>
      <c r="Z18" s="197">
        <f t="shared" si="9"/>
        <v>57</v>
      </c>
      <c r="AA18" s="198">
        <f t="shared" si="3"/>
        <v>1.6353031039511145E-2</v>
      </c>
    </row>
    <row r="19" spans="1:27" x14ac:dyDescent="0.25">
      <c r="A19" s="195" t="s">
        <v>144</v>
      </c>
      <c r="B19" s="196" t="s">
        <v>128</v>
      </c>
      <c r="C19" s="197">
        <v>16383</v>
      </c>
      <c r="D19" s="197">
        <v>18442</v>
      </c>
      <c r="E19" s="197">
        <v>10387</v>
      </c>
      <c r="F19" s="197">
        <v>12195</v>
      </c>
      <c r="G19" s="197">
        <v>14737</v>
      </c>
      <c r="H19" s="197">
        <v>13310</v>
      </c>
      <c r="I19" s="199">
        <f t="shared" si="10"/>
        <v>-9.6831105381013804E-2</v>
      </c>
      <c r="J19" s="198">
        <f t="shared" si="4"/>
        <v>-0.27827784405162126</v>
      </c>
      <c r="K19" s="196">
        <f t="shared" si="5"/>
        <v>-1427</v>
      </c>
      <c r="L19" s="197">
        <f t="shared" si="6"/>
        <v>-5132</v>
      </c>
      <c r="M19" s="198">
        <f t="shared" si="1"/>
        <v>1.919693079874232E-2</v>
      </c>
      <c r="P19" s="196" t="s">
        <v>128</v>
      </c>
      <c r="Q19" s="197">
        <v>616</v>
      </c>
      <c r="R19" s="197">
        <v>558</v>
      </c>
      <c r="S19" s="197">
        <v>380</v>
      </c>
      <c r="T19" s="197">
        <v>230</v>
      </c>
      <c r="U19" s="197">
        <v>294</v>
      </c>
      <c r="V19" s="197">
        <v>188</v>
      </c>
      <c r="W19" s="199">
        <f t="shared" si="11"/>
        <v>-0.36054421768707479</v>
      </c>
      <c r="X19" s="198">
        <f t="shared" si="7"/>
        <v>-0.66308243727598559</v>
      </c>
      <c r="Y19" s="196">
        <f t="shared" si="8"/>
        <v>-106</v>
      </c>
      <c r="Z19" s="197">
        <f t="shared" si="9"/>
        <v>-370</v>
      </c>
      <c r="AA19" s="198">
        <f t="shared" si="3"/>
        <v>6.5273244913547669E-3</v>
      </c>
    </row>
    <row r="20" spans="1:27" x14ac:dyDescent="0.25">
      <c r="A20" s="201" t="s">
        <v>145</v>
      </c>
      <c r="B20" s="196" t="s">
        <v>131</v>
      </c>
      <c r="C20" s="197">
        <v>30693</v>
      </c>
      <c r="D20" s="197">
        <v>26081</v>
      </c>
      <c r="E20" s="197">
        <v>16011</v>
      </c>
      <c r="F20" s="197">
        <v>10703</v>
      </c>
      <c r="G20" s="197">
        <v>14289</v>
      </c>
      <c r="H20" s="197">
        <v>16752</v>
      </c>
      <c r="I20" s="199">
        <f t="shared" si="10"/>
        <v>0.17237035481839169</v>
      </c>
      <c r="J20" s="198">
        <f t="shared" si="4"/>
        <v>-0.35769333997929531</v>
      </c>
      <c r="K20" s="196">
        <f t="shared" si="5"/>
        <v>2463</v>
      </c>
      <c r="L20" s="197">
        <f t="shared" si="6"/>
        <v>-9329</v>
      </c>
      <c r="M20" s="198">
        <f t="shared" si="1"/>
        <v>2.4161306141287104E-2</v>
      </c>
      <c r="P20" s="196" t="s">
        <v>131</v>
      </c>
      <c r="Q20" s="197">
        <v>2881</v>
      </c>
      <c r="R20" s="197">
        <v>1051</v>
      </c>
      <c r="S20" s="197">
        <v>656</v>
      </c>
      <c r="T20" s="197">
        <v>182</v>
      </c>
      <c r="U20" s="197">
        <v>293</v>
      </c>
      <c r="V20" s="197">
        <v>322</v>
      </c>
      <c r="W20" s="199">
        <f t="shared" si="11"/>
        <v>9.8976109215016983E-2</v>
      </c>
      <c r="X20" s="198">
        <f t="shared" si="7"/>
        <v>-0.69362511893434831</v>
      </c>
      <c r="Y20" s="196">
        <f t="shared" si="8"/>
        <v>29</v>
      </c>
      <c r="Z20" s="197">
        <f t="shared" si="9"/>
        <v>-729</v>
      </c>
      <c r="AA20" s="198">
        <f t="shared" si="3"/>
        <v>1.117977918200125E-2</v>
      </c>
    </row>
    <row r="21" spans="1:27" x14ac:dyDescent="0.25">
      <c r="B21" s="202" t="s">
        <v>145</v>
      </c>
      <c r="C21" s="203">
        <f t="shared" ref="C21:H21" si="12">C13-SUM(C14:C20)</f>
        <v>155686</v>
      </c>
      <c r="D21" s="203">
        <f t="shared" si="12"/>
        <v>155542</v>
      </c>
      <c r="E21" s="203">
        <f t="shared" si="12"/>
        <v>64189</v>
      </c>
      <c r="F21" s="203">
        <f t="shared" si="12"/>
        <v>139866</v>
      </c>
      <c r="G21" s="203">
        <f t="shared" si="12"/>
        <v>153430</v>
      </c>
      <c r="H21" s="203">
        <f t="shared" si="12"/>
        <v>160197</v>
      </c>
      <c r="I21" s="205">
        <f t="shared" si="10"/>
        <v>4.4104803493449696E-2</v>
      </c>
      <c r="J21" s="204">
        <f t="shared" si="4"/>
        <v>2.9927607977266568E-2</v>
      </c>
      <c r="K21" s="202">
        <f>H21-G21</f>
        <v>6767</v>
      </c>
      <c r="L21" s="203">
        <f t="shared" si="6"/>
        <v>4655</v>
      </c>
      <c r="M21" s="204">
        <f t="shared" si="1"/>
        <v>0.23105114373900251</v>
      </c>
      <c r="P21" s="202" t="s">
        <v>145</v>
      </c>
      <c r="Q21" s="203">
        <f t="shared" ref="Q21:V21" si="13">Q13-SUM(Q14:Q20)</f>
        <v>9072</v>
      </c>
      <c r="R21" s="203">
        <f t="shared" si="13"/>
        <v>11409</v>
      </c>
      <c r="S21" s="203">
        <f t="shared" si="13"/>
        <v>3459</v>
      </c>
      <c r="T21" s="203">
        <f t="shared" si="13"/>
        <v>7401</v>
      </c>
      <c r="U21" s="203">
        <f t="shared" si="13"/>
        <v>7922</v>
      </c>
      <c r="V21" s="203">
        <f t="shared" si="13"/>
        <v>8549</v>
      </c>
      <c r="W21" s="205">
        <f t="shared" si="11"/>
        <v>7.9146680131279901E-2</v>
      </c>
      <c r="X21" s="204">
        <f t="shared" si="7"/>
        <v>-0.25067928828118158</v>
      </c>
      <c r="Y21" s="202">
        <f>V21-U21</f>
        <v>627</v>
      </c>
      <c r="Z21" s="203">
        <f t="shared" si="9"/>
        <v>-2860</v>
      </c>
      <c r="AA21" s="204">
        <f t="shared" si="3"/>
        <v>0.29681966530102077</v>
      </c>
    </row>
    <row r="22" spans="1:27" x14ac:dyDescent="0.25">
      <c r="B22" s="187" t="s">
        <v>44</v>
      </c>
      <c r="C22" s="185"/>
      <c r="D22" s="185"/>
      <c r="E22" s="185"/>
      <c r="F22" s="185"/>
      <c r="G22" s="185"/>
      <c r="H22" s="186"/>
      <c r="I22" s="186"/>
      <c r="J22" s="186"/>
      <c r="K22" s="186"/>
      <c r="L22" s="185"/>
      <c r="M22" s="185"/>
    </row>
    <row r="23" spans="1:27" x14ac:dyDescent="0.25">
      <c r="B23" s="188" t="s">
        <v>68</v>
      </c>
      <c r="C23" s="212">
        <f>C24+C27</f>
        <v>213876</v>
      </c>
      <c r="D23" s="212">
        <f t="shared" ref="D23:H23" si="14">D24+D27</f>
        <v>237432</v>
      </c>
      <c r="E23" s="212">
        <f t="shared" si="14"/>
        <v>64346</v>
      </c>
      <c r="F23" s="212">
        <f t="shared" si="14"/>
        <v>140724</v>
      </c>
      <c r="G23" s="212">
        <f t="shared" si="14"/>
        <v>195215</v>
      </c>
      <c r="H23" s="212">
        <f t="shared" si="14"/>
        <v>210028</v>
      </c>
      <c r="I23" s="213">
        <f>IFERROR(H23/G23-1,"-")</f>
        <v>7.5880439515406017E-2</v>
      </c>
      <c r="J23" s="213">
        <f>IFERROR(H23/D23-1,"-")</f>
        <v>-0.11541830924222518</v>
      </c>
      <c r="K23" s="212">
        <f>H23-G23</f>
        <v>14813</v>
      </c>
      <c r="L23" s="212">
        <f>H23-D23</f>
        <v>-27404</v>
      </c>
      <c r="M23" s="213">
        <f t="shared" ref="M23:M35" si="15">H23/H$9</f>
        <v>0.30292208728762221</v>
      </c>
    </row>
    <row r="24" spans="1:27" x14ac:dyDescent="0.25">
      <c r="B24" s="191" t="s">
        <v>97</v>
      </c>
      <c r="C24" s="192">
        <v>14433</v>
      </c>
      <c r="D24" s="192">
        <v>21712</v>
      </c>
      <c r="E24" s="192">
        <v>3630</v>
      </c>
      <c r="F24" s="192">
        <v>17849</v>
      </c>
      <c r="G24" s="192">
        <v>22297</v>
      </c>
      <c r="H24" s="192">
        <v>19552</v>
      </c>
      <c r="I24" s="194">
        <f>IFERROR(H24/G24-1,"-")</f>
        <v>-0.12311073238552273</v>
      </c>
      <c r="J24" s="193">
        <f t="shared" ref="J24:J35" si="16">IFERROR(H24/D24-1,"-")</f>
        <v>-9.9484156226971265E-2</v>
      </c>
      <c r="K24" s="191">
        <f t="shared" ref="K24:K34" si="17">H24-G24</f>
        <v>-2745</v>
      </c>
      <c r="L24" s="192">
        <f t="shared" ref="L24:L35" si="18">H24-D24</f>
        <v>-2160</v>
      </c>
      <c r="M24" s="193">
        <f t="shared" si="15"/>
        <v>2.8199728848761069E-2</v>
      </c>
    </row>
    <row r="25" spans="1:27" x14ac:dyDescent="0.25">
      <c r="B25" s="196" t="s">
        <v>103</v>
      </c>
      <c r="C25" s="197">
        <v>9510</v>
      </c>
      <c r="D25" s="197">
        <v>14538</v>
      </c>
      <c r="E25" s="197">
        <v>2906</v>
      </c>
      <c r="F25" s="197">
        <v>10152</v>
      </c>
      <c r="G25" s="197">
        <v>11519</v>
      </c>
      <c r="H25" s="197">
        <v>9751</v>
      </c>
      <c r="I25" s="199">
        <f>IFERROR(H25/G25-1,"-")</f>
        <v>-0.1534855456202795</v>
      </c>
      <c r="J25" s="198">
        <f t="shared" si="16"/>
        <v>-0.32927500343926264</v>
      </c>
      <c r="K25" s="196">
        <f t="shared" si="17"/>
        <v>-1768</v>
      </c>
      <c r="L25" s="197">
        <f t="shared" si="18"/>
        <v>-4787</v>
      </c>
      <c r="M25" s="198">
        <f t="shared" si="15"/>
        <v>1.4063807078778089E-2</v>
      </c>
    </row>
    <row r="26" spans="1:27" x14ac:dyDescent="0.25">
      <c r="B26" s="196" t="s">
        <v>100</v>
      </c>
      <c r="C26" s="197">
        <v>4923</v>
      </c>
      <c r="D26" s="197">
        <v>7174</v>
      </c>
      <c r="E26" s="197">
        <v>724</v>
      </c>
      <c r="F26" s="197">
        <v>7697</v>
      </c>
      <c r="G26" s="197">
        <v>10778</v>
      </c>
      <c r="H26" s="197">
        <v>9801</v>
      </c>
      <c r="I26" s="199">
        <f>IFERROR(H26/G26-1,"-")</f>
        <v>-9.0647615513082203E-2</v>
      </c>
      <c r="J26" s="198">
        <f t="shared" si="16"/>
        <v>0.36618344020072491</v>
      </c>
      <c r="K26" s="196">
        <f t="shared" si="17"/>
        <v>-977</v>
      </c>
      <c r="L26" s="197">
        <f t="shared" si="18"/>
        <v>2627</v>
      </c>
      <c r="M26" s="198">
        <f t="shared" si="15"/>
        <v>1.4135921769982981E-2</v>
      </c>
    </row>
    <row r="27" spans="1:27" x14ac:dyDescent="0.25">
      <c r="B27" s="191" t="s">
        <v>107</v>
      </c>
      <c r="C27" s="192">
        <v>199443</v>
      </c>
      <c r="D27" s="192">
        <v>215720</v>
      </c>
      <c r="E27" s="192">
        <v>60716</v>
      </c>
      <c r="F27" s="192">
        <v>122875</v>
      </c>
      <c r="G27" s="192">
        <v>172918</v>
      </c>
      <c r="H27" s="192">
        <v>190476</v>
      </c>
      <c r="I27" s="194">
        <f>IFERROR(H27/G27-1,"-")</f>
        <v>0.10153945800899855</v>
      </c>
      <c r="J27" s="193">
        <f t="shared" si="16"/>
        <v>-0.11702206564064532</v>
      </c>
      <c r="K27" s="191">
        <f t="shared" si="17"/>
        <v>17558</v>
      </c>
      <c r="L27" s="192">
        <f t="shared" si="18"/>
        <v>-25244</v>
      </c>
      <c r="M27" s="193">
        <f t="shared" si="15"/>
        <v>0.27472235843886117</v>
      </c>
    </row>
    <row r="28" spans="1:27" x14ac:dyDescent="0.25">
      <c r="B28" s="196" t="s">
        <v>110</v>
      </c>
      <c r="C28" s="197">
        <v>119687</v>
      </c>
      <c r="D28" s="197">
        <v>135649</v>
      </c>
      <c r="E28" s="197">
        <v>32787</v>
      </c>
      <c r="F28" s="197">
        <v>61983</v>
      </c>
      <c r="G28" s="197">
        <v>95863</v>
      </c>
      <c r="H28" s="197">
        <v>111835</v>
      </c>
      <c r="I28" s="199">
        <f t="shared" ref="I28:I35" si="19">IFERROR(H28/G28-1,"-")</f>
        <v>0.16661277030762656</v>
      </c>
      <c r="J28" s="198">
        <f t="shared" si="16"/>
        <v>-0.17555603063789638</v>
      </c>
      <c r="K28" s="196">
        <f t="shared" si="17"/>
        <v>15972</v>
      </c>
      <c r="L28" s="197">
        <f t="shared" si="18"/>
        <v>-23814</v>
      </c>
      <c r="M28" s="198">
        <f t="shared" si="15"/>
        <v>0.16129892981798252</v>
      </c>
    </row>
    <row r="29" spans="1:27" x14ac:dyDescent="0.25">
      <c r="B29" s="196" t="s">
        <v>113</v>
      </c>
      <c r="C29" s="197">
        <v>18096</v>
      </c>
      <c r="D29" s="197">
        <v>16122</v>
      </c>
      <c r="E29" s="197">
        <v>5288</v>
      </c>
      <c r="F29" s="197">
        <v>7674</v>
      </c>
      <c r="G29" s="197">
        <v>8713</v>
      </c>
      <c r="H29" s="197">
        <v>9531</v>
      </c>
      <c r="I29" s="199">
        <f t="shared" si="19"/>
        <v>9.3882704005509021E-2</v>
      </c>
      <c r="J29" s="198">
        <f t="shared" si="16"/>
        <v>-0.4088202456270934</v>
      </c>
      <c r="K29" s="196">
        <f t="shared" si="17"/>
        <v>818</v>
      </c>
      <c r="L29" s="197">
        <f t="shared" si="18"/>
        <v>-6591</v>
      </c>
      <c r="M29" s="198">
        <f t="shared" si="15"/>
        <v>1.3746502437476563E-2</v>
      </c>
    </row>
    <row r="30" spans="1:27" x14ac:dyDescent="0.25">
      <c r="B30" s="196" t="s">
        <v>116</v>
      </c>
      <c r="C30" s="197">
        <v>3212</v>
      </c>
      <c r="D30" s="197">
        <v>5092</v>
      </c>
      <c r="E30" s="197">
        <v>1832</v>
      </c>
      <c r="F30" s="197">
        <v>5912</v>
      </c>
      <c r="G30" s="197">
        <v>9315</v>
      </c>
      <c r="H30" s="197">
        <v>10298</v>
      </c>
      <c r="I30" s="199">
        <f t="shared" si="19"/>
        <v>0.10552871712292</v>
      </c>
      <c r="J30" s="198">
        <f t="shared" si="16"/>
        <v>1.0223880597014925</v>
      </c>
      <c r="K30" s="196">
        <f t="shared" si="17"/>
        <v>983</v>
      </c>
      <c r="L30" s="197">
        <f t="shared" si="18"/>
        <v>5206</v>
      </c>
      <c r="M30" s="198">
        <f t="shared" si="15"/>
        <v>1.4852741800559611E-2</v>
      </c>
    </row>
    <row r="31" spans="1:27" x14ac:dyDescent="0.25">
      <c r="B31" s="196" t="s">
        <v>123</v>
      </c>
      <c r="C31" s="197">
        <v>7215</v>
      </c>
      <c r="D31" s="197">
        <v>7752</v>
      </c>
      <c r="E31" s="197">
        <v>2275</v>
      </c>
      <c r="F31" s="197">
        <v>7086</v>
      </c>
      <c r="G31" s="197">
        <v>7810</v>
      </c>
      <c r="H31" s="197">
        <v>6314</v>
      </c>
      <c r="I31" s="199">
        <f t="shared" si="19"/>
        <v>-0.19154929577464785</v>
      </c>
      <c r="J31" s="198">
        <f t="shared" si="16"/>
        <v>-0.18550051599587203</v>
      </c>
      <c r="K31" s="196">
        <f t="shared" si="17"/>
        <v>-1496</v>
      </c>
      <c r="L31" s="197">
        <f t="shared" si="18"/>
        <v>-1438</v>
      </c>
      <c r="M31" s="198">
        <f t="shared" si="15"/>
        <v>9.1066432053537941E-3</v>
      </c>
    </row>
    <row r="32" spans="1:27" x14ac:dyDescent="0.25">
      <c r="B32" s="196" t="s">
        <v>119</v>
      </c>
      <c r="C32" s="197">
        <v>2649</v>
      </c>
      <c r="D32" s="197">
        <v>3017</v>
      </c>
      <c r="E32" s="197">
        <v>1200</v>
      </c>
      <c r="F32" s="197">
        <v>3026</v>
      </c>
      <c r="G32" s="197">
        <v>3180</v>
      </c>
      <c r="H32" s="197">
        <v>3167</v>
      </c>
      <c r="I32" s="199">
        <f t="shared" si="19"/>
        <v>-4.0880503144654634E-3</v>
      </c>
      <c r="J32" s="198">
        <f t="shared" si="16"/>
        <v>4.9718263175339672E-2</v>
      </c>
      <c r="K32" s="196">
        <f t="shared" si="17"/>
        <v>-13</v>
      </c>
      <c r="L32" s="197">
        <f t="shared" si="18"/>
        <v>150</v>
      </c>
      <c r="M32" s="198">
        <f t="shared" si="15"/>
        <v>4.5677445409178759E-3</v>
      </c>
    </row>
    <row r="33" spans="2:13" x14ac:dyDescent="0.25">
      <c r="B33" s="196" t="s">
        <v>128</v>
      </c>
      <c r="C33" s="197">
        <v>2330</v>
      </c>
      <c r="D33" s="197">
        <v>2773</v>
      </c>
      <c r="E33" s="197">
        <v>1994</v>
      </c>
      <c r="F33" s="197">
        <v>1563</v>
      </c>
      <c r="G33" s="197">
        <v>2431</v>
      </c>
      <c r="H33" s="197">
        <v>1870</v>
      </c>
      <c r="I33" s="199">
        <f t="shared" si="19"/>
        <v>-0.23076923076923073</v>
      </c>
      <c r="J33" s="198">
        <f t="shared" si="16"/>
        <v>-0.32564010097367468</v>
      </c>
      <c r="K33" s="196">
        <f t="shared" si="17"/>
        <v>-561</v>
      </c>
      <c r="L33" s="197">
        <f t="shared" si="18"/>
        <v>-903</v>
      </c>
      <c r="M33" s="198">
        <f t="shared" si="15"/>
        <v>2.6970894510629706E-3</v>
      </c>
    </row>
    <row r="34" spans="2:13" x14ac:dyDescent="0.25">
      <c r="B34" s="196" t="s">
        <v>131</v>
      </c>
      <c r="C34" s="197">
        <v>3809</v>
      </c>
      <c r="D34" s="197">
        <v>3644</v>
      </c>
      <c r="E34" s="197">
        <v>1701</v>
      </c>
      <c r="F34" s="197">
        <v>871</v>
      </c>
      <c r="G34" s="197">
        <v>1965</v>
      </c>
      <c r="H34" s="197">
        <v>2200</v>
      </c>
      <c r="I34" s="199">
        <f t="shared" si="19"/>
        <v>0.11959287531806617</v>
      </c>
      <c r="J34" s="198">
        <f t="shared" si="16"/>
        <v>-0.39626783754116357</v>
      </c>
      <c r="K34" s="196">
        <f t="shared" si="17"/>
        <v>235</v>
      </c>
      <c r="L34" s="197">
        <f t="shared" si="18"/>
        <v>-1444</v>
      </c>
      <c r="M34" s="198">
        <f t="shared" si="15"/>
        <v>3.1730464130152593E-3</v>
      </c>
    </row>
    <row r="35" spans="2:13" x14ac:dyDescent="0.25">
      <c r="B35" s="202" t="s">
        <v>145</v>
      </c>
      <c r="C35" s="203">
        <f t="shared" ref="C35:H35" si="20">C27-SUM(C28:C34)</f>
        <v>42445</v>
      </c>
      <c r="D35" s="203">
        <f t="shared" si="20"/>
        <v>41671</v>
      </c>
      <c r="E35" s="203">
        <f t="shared" si="20"/>
        <v>13639</v>
      </c>
      <c r="F35" s="203">
        <f t="shared" si="20"/>
        <v>34760</v>
      </c>
      <c r="G35" s="203">
        <f t="shared" si="20"/>
        <v>43641</v>
      </c>
      <c r="H35" s="203">
        <f t="shared" si="20"/>
        <v>45261</v>
      </c>
      <c r="I35" s="205">
        <f t="shared" si="19"/>
        <v>3.7121055887811893E-2</v>
      </c>
      <c r="J35" s="204">
        <f t="shared" si="16"/>
        <v>8.6151040291809755E-2</v>
      </c>
      <c r="K35" s="202">
        <f>H35-G35</f>
        <v>1620</v>
      </c>
      <c r="L35" s="203">
        <f t="shared" si="18"/>
        <v>3590</v>
      </c>
      <c r="M35" s="204">
        <f t="shared" si="15"/>
        <v>6.5279660772492573E-2</v>
      </c>
    </row>
    <row r="36" spans="2:13" x14ac:dyDescent="0.25">
      <c r="B36" s="187" t="s">
        <v>45</v>
      </c>
      <c r="C36" s="185"/>
      <c r="D36" s="185"/>
      <c r="E36" s="185"/>
      <c r="F36" s="185"/>
      <c r="G36" s="185"/>
      <c r="H36" s="186"/>
      <c r="I36" s="186"/>
      <c r="J36" s="186"/>
      <c r="K36" s="186"/>
      <c r="L36" s="185"/>
      <c r="M36" s="185"/>
    </row>
    <row r="37" spans="2:13" x14ac:dyDescent="0.25">
      <c r="B37" s="188" t="s">
        <v>68</v>
      </c>
      <c r="C37" s="212">
        <f>C38+C41</f>
        <v>348575</v>
      </c>
      <c r="D37" s="212">
        <f t="shared" ref="D37:H37" si="21">D38+D41</f>
        <v>337731</v>
      </c>
      <c r="E37" s="212">
        <f t="shared" si="21"/>
        <v>102171</v>
      </c>
      <c r="F37" s="212">
        <f t="shared" si="21"/>
        <v>281837</v>
      </c>
      <c r="G37" s="212">
        <f t="shared" si="21"/>
        <v>289323</v>
      </c>
      <c r="H37" s="212">
        <f t="shared" si="21"/>
        <v>306892</v>
      </c>
      <c r="I37" s="213">
        <f>IFERROR(H37/G37-1,"-")</f>
        <v>6.072451896323483E-2</v>
      </c>
      <c r="J37" s="213">
        <f>IFERROR(H37/D37-1,"-")</f>
        <v>-9.1312316607003785E-2</v>
      </c>
      <c r="K37" s="212">
        <f>H37-G37</f>
        <v>17569</v>
      </c>
      <c r="L37" s="212">
        <f>H37-D37</f>
        <v>-30839</v>
      </c>
      <c r="M37" s="213">
        <f t="shared" ref="M37:M49" si="22">H37/H$9</f>
        <v>0.4426284362650359</v>
      </c>
    </row>
    <row r="38" spans="2:13" x14ac:dyDescent="0.25">
      <c r="B38" s="191" t="s">
        <v>97</v>
      </c>
      <c r="C38" s="192">
        <v>30800</v>
      </c>
      <c r="D38" s="192">
        <v>27294</v>
      </c>
      <c r="E38" s="192">
        <v>4287</v>
      </c>
      <c r="F38" s="192">
        <v>24222</v>
      </c>
      <c r="G38" s="192">
        <v>19294</v>
      </c>
      <c r="H38" s="192">
        <v>18141</v>
      </c>
      <c r="I38" s="194">
        <f>IFERROR(H38/G38-1,"-")</f>
        <v>-5.9759510728723986E-2</v>
      </c>
      <c r="J38" s="193">
        <f t="shared" ref="J38:J49" si="23">IFERROR(H38/D38-1,"-")</f>
        <v>-0.33534842822598376</v>
      </c>
      <c r="K38" s="191">
        <f t="shared" ref="K38:K48" si="24">H38-G38</f>
        <v>-1153</v>
      </c>
      <c r="L38" s="192">
        <f t="shared" ref="L38:L49" si="25">H38-D38</f>
        <v>-9153</v>
      </c>
      <c r="M38" s="193">
        <f t="shared" si="22"/>
        <v>2.6164652262959009E-2</v>
      </c>
    </row>
    <row r="39" spans="2:13" x14ac:dyDescent="0.25">
      <c r="B39" s="196" t="s">
        <v>103</v>
      </c>
      <c r="C39" s="197">
        <v>16409</v>
      </c>
      <c r="D39" s="197">
        <v>19363</v>
      </c>
      <c r="E39" s="197">
        <v>3014</v>
      </c>
      <c r="F39" s="197">
        <v>17998</v>
      </c>
      <c r="G39" s="197">
        <v>12087</v>
      </c>
      <c r="H39" s="197">
        <v>9826</v>
      </c>
      <c r="I39" s="199">
        <f>IFERROR(H39/G39-1,"-")</f>
        <v>-0.18706047819971872</v>
      </c>
      <c r="J39" s="198">
        <f t="shared" si="23"/>
        <v>-0.4925373134328358</v>
      </c>
      <c r="K39" s="196">
        <f t="shared" si="24"/>
        <v>-2261</v>
      </c>
      <c r="L39" s="197">
        <f t="shared" si="25"/>
        <v>-9537</v>
      </c>
      <c r="M39" s="198">
        <f t="shared" si="22"/>
        <v>1.4171979115585428E-2</v>
      </c>
    </row>
    <row r="40" spans="2:13" x14ac:dyDescent="0.25">
      <c r="B40" s="196" t="s">
        <v>100</v>
      </c>
      <c r="C40" s="197">
        <v>14391</v>
      </c>
      <c r="D40" s="197">
        <v>7931</v>
      </c>
      <c r="E40" s="197">
        <v>1273</v>
      </c>
      <c r="F40" s="197">
        <v>6224</v>
      </c>
      <c r="G40" s="197">
        <v>7207</v>
      </c>
      <c r="H40" s="197">
        <v>8315</v>
      </c>
      <c r="I40" s="199">
        <f>IFERROR(H40/G40-1,"-")</f>
        <v>0.1537394200083253</v>
      </c>
      <c r="J40" s="198">
        <f t="shared" si="23"/>
        <v>4.8417601815660127E-2</v>
      </c>
      <c r="K40" s="196">
        <f t="shared" si="24"/>
        <v>1108</v>
      </c>
      <c r="L40" s="197">
        <f t="shared" si="25"/>
        <v>384</v>
      </c>
      <c r="M40" s="198">
        <f t="shared" si="22"/>
        <v>1.1992673147373583E-2</v>
      </c>
    </row>
    <row r="41" spans="2:13" x14ac:dyDescent="0.25">
      <c r="B41" s="191" t="s">
        <v>107</v>
      </c>
      <c r="C41" s="192">
        <v>317775</v>
      </c>
      <c r="D41" s="192">
        <v>310437</v>
      </c>
      <c r="E41" s="192">
        <v>97884</v>
      </c>
      <c r="F41" s="192">
        <v>257615</v>
      </c>
      <c r="G41" s="192">
        <v>270029</v>
      </c>
      <c r="H41" s="192">
        <v>288751</v>
      </c>
      <c r="I41" s="194">
        <f>IFERROR(H41/G41-1,"-")</f>
        <v>6.9333293831403298E-2</v>
      </c>
      <c r="J41" s="193">
        <f t="shared" si="23"/>
        <v>-6.9856363771071073E-2</v>
      </c>
      <c r="K41" s="191">
        <f t="shared" si="24"/>
        <v>18722</v>
      </c>
      <c r="L41" s="192">
        <f t="shared" si="25"/>
        <v>-21686</v>
      </c>
      <c r="M41" s="193">
        <f t="shared" si="22"/>
        <v>0.4164637840020769</v>
      </c>
    </row>
    <row r="42" spans="2:13" x14ac:dyDescent="0.25">
      <c r="B42" s="196" t="s">
        <v>110</v>
      </c>
      <c r="C42" s="197">
        <v>167362</v>
      </c>
      <c r="D42" s="197">
        <v>171193</v>
      </c>
      <c r="E42" s="197">
        <v>40531</v>
      </c>
      <c r="F42" s="197">
        <v>130042</v>
      </c>
      <c r="G42" s="197">
        <v>146540</v>
      </c>
      <c r="H42" s="197">
        <v>159176</v>
      </c>
      <c r="I42" s="199">
        <f t="shared" ref="I42:I49" si="26">IFERROR(H42/G42-1,"-")</f>
        <v>8.622901596833632E-2</v>
      </c>
      <c r="J42" s="198">
        <f t="shared" si="23"/>
        <v>-7.0195627157652485E-2</v>
      </c>
      <c r="K42" s="196">
        <f t="shared" si="24"/>
        <v>12636</v>
      </c>
      <c r="L42" s="197">
        <f t="shared" si="25"/>
        <v>-12017</v>
      </c>
      <c r="M42" s="198">
        <f t="shared" si="22"/>
        <v>0.22957856174459862</v>
      </c>
    </row>
    <row r="43" spans="2:13" x14ac:dyDescent="0.25">
      <c r="B43" s="196" t="s">
        <v>113</v>
      </c>
      <c r="C43" s="197">
        <v>12799</v>
      </c>
      <c r="D43" s="197">
        <v>8902</v>
      </c>
      <c r="E43" s="197">
        <v>3224</v>
      </c>
      <c r="F43" s="197">
        <v>6637</v>
      </c>
      <c r="G43" s="197">
        <v>6184</v>
      </c>
      <c r="H43" s="197">
        <v>7088</v>
      </c>
      <c r="I43" s="199">
        <f t="shared" si="26"/>
        <v>0.14618369987063384</v>
      </c>
      <c r="J43" s="198">
        <f t="shared" si="23"/>
        <v>-0.20377443271175022</v>
      </c>
      <c r="K43" s="196">
        <f t="shared" si="24"/>
        <v>904</v>
      </c>
      <c r="L43" s="197">
        <f t="shared" si="25"/>
        <v>-1814</v>
      </c>
      <c r="M43" s="198">
        <f t="shared" si="22"/>
        <v>1.0222978625205527E-2</v>
      </c>
    </row>
    <row r="44" spans="2:13" x14ac:dyDescent="0.25">
      <c r="B44" s="196" t="s">
        <v>116</v>
      </c>
      <c r="C44" s="197">
        <v>5333</v>
      </c>
      <c r="D44" s="197">
        <v>4894</v>
      </c>
      <c r="E44" s="197">
        <v>1607</v>
      </c>
      <c r="F44" s="197">
        <v>5542</v>
      </c>
      <c r="G44" s="197">
        <v>5329</v>
      </c>
      <c r="H44" s="197">
        <v>5706</v>
      </c>
      <c r="I44" s="199">
        <f t="shared" si="26"/>
        <v>7.0744980296490789E-2</v>
      </c>
      <c r="J44" s="198">
        <f t="shared" si="23"/>
        <v>0.16591744993870039</v>
      </c>
      <c r="K44" s="196">
        <f t="shared" si="24"/>
        <v>377</v>
      </c>
      <c r="L44" s="197">
        <f t="shared" si="25"/>
        <v>812</v>
      </c>
      <c r="M44" s="198">
        <f t="shared" si="22"/>
        <v>8.2297285603023049E-3</v>
      </c>
    </row>
    <row r="45" spans="2:13" x14ac:dyDescent="0.25">
      <c r="B45" s="196" t="s">
        <v>123</v>
      </c>
      <c r="C45" s="197">
        <v>16488</v>
      </c>
      <c r="D45" s="197">
        <v>15557</v>
      </c>
      <c r="E45" s="197">
        <v>5044</v>
      </c>
      <c r="F45" s="197">
        <v>16942</v>
      </c>
      <c r="G45" s="197">
        <v>13856</v>
      </c>
      <c r="H45" s="197">
        <v>14990</v>
      </c>
      <c r="I45" s="199">
        <f t="shared" si="26"/>
        <v>8.1841801385681201E-2</v>
      </c>
      <c r="J45" s="198">
        <f t="shared" si="23"/>
        <v>-3.644661567140195E-2</v>
      </c>
      <c r="K45" s="196">
        <f t="shared" si="24"/>
        <v>1134</v>
      </c>
      <c r="L45" s="197">
        <f t="shared" si="25"/>
        <v>-567</v>
      </c>
      <c r="M45" s="198">
        <f t="shared" si="22"/>
        <v>2.1619984423226699E-2</v>
      </c>
    </row>
    <row r="46" spans="2:13" x14ac:dyDescent="0.25">
      <c r="B46" s="196" t="s">
        <v>119</v>
      </c>
      <c r="C46" s="197">
        <v>5479</v>
      </c>
      <c r="D46" s="197">
        <v>4513</v>
      </c>
      <c r="E46" s="197">
        <v>1457</v>
      </c>
      <c r="F46" s="197">
        <v>4362</v>
      </c>
      <c r="G46" s="197">
        <v>4336</v>
      </c>
      <c r="H46" s="197">
        <v>5322</v>
      </c>
      <c r="I46" s="199">
        <f t="shared" si="26"/>
        <v>0.22739852398523985</v>
      </c>
      <c r="J46" s="198">
        <f t="shared" si="23"/>
        <v>0.17925991579880352</v>
      </c>
      <c r="K46" s="196">
        <f t="shared" si="24"/>
        <v>986</v>
      </c>
      <c r="L46" s="197">
        <f t="shared" si="25"/>
        <v>809</v>
      </c>
      <c r="M46" s="198">
        <f t="shared" si="22"/>
        <v>7.675887731848732E-3</v>
      </c>
    </row>
    <row r="47" spans="2:13" x14ac:dyDescent="0.25">
      <c r="B47" s="196" t="s">
        <v>128</v>
      </c>
      <c r="C47" s="197">
        <v>11153</v>
      </c>
      <c r="D47" s="197">
        <v>12190</v>
      </c>
      <c r="E47" s="197">
        <v>6272</v>
      </c>
      <c r="F47" s="197">
        <v>8244</v>
      </c>
      <c r="G47" s="197">
        <v>8819</v>
      </c>
      <c r="H47" s="197">
        <v>8511</v>
      </c>
      <c r="I47" s="199">
        <f t="shared" si="26"/>
        <v>-3.4924594625241001E-2</v>
      </c>
      <c r="J47" s="198">
        <f t="shared" si="23"/>
        <v>-0.30180475799835926</v>
      </c>
      <c r="K47" s="196">
        <f t="shared" si="24"/>
        <v>-308</v>
      </c>
      <c r="L47" s="197">
        <f t="shared" si="25"/>
        <v>-3679</v>
      </c>
      <c r="M47" s="198">
        <f t="shared" si="22"/>
        <v>1.227536273689676E-2</v>
      </c>
    </row>
    <row r="48" spans="2:13" x14ac:dyDescent="0.25">
      <c r="B48" s="196" t="s">
        <v>131</v>
      </c>
      <c r="C48" s="197">
        <v>20311</v>
      </c>
      <c r="D48" s="197">
        <v>17959</v>
      </c>
      <c r="E48" s="197">
        <v>10629</v>
      </c>
      <c r="F48" s="197">
        <v>7661</v>
      </c>
      <c r="G48" s="197">
        <v>8640</v>
      </c>
      <c r="H48" s="197">
        <v>9534</v>
      </c>
      <c r="I48" s="199">
        <f t="shared" si="26"/>
        <v>0.10347222222222219</v>
      </c>
      <c r="J48" s="198">
        <f t="shared" si="23"/>
        <v>-0.46912411604209592</v>
      </c>
      <c r="K48" s="196">
        <f t="shared" si="24"/>
        <v>894</v>
      </c>
      <c r="L48" s="197">
        <f t="shared" si="25"/>
        <v>-8425</v>
      </c>
      <c r="M48" s="198">
        <f t="shared" si="22"/>
        <v>1.3750829318948856E-2</v>
      </c>
    </row>
    <row r="49" spans="2:13" x14ac:dyDescent="0.25">
      <c r="B49" s="202" t="s">
        <v>145</v>
      </c>
      <c r="C49" s="203">
        <f t="shared" ref="C49:H49" si="27">C41-SUM(C42:C48)</f>
        <v>78850</v>
      </c>
      <c r="D49" s="203">
        <f t="shared" si="27"/>
        <v>75229</v>
      </c>
      <c r="E49" s="203">
        <f t="shared" si="27"/>
        <v>29120</v>
      </c>
      <c r="F49" s="203">
        <f t="shared" si="27"/>
        <v>78185</v>
      </c>
      <c r="G49" s="203">
        <f t="shared" si="27"/>
        <v>76325</v>
      </c>
      <c r="H49" s="203">
        <f t="shared" si="27"/>
        <v>78424</v>
      </c>
      <c r="I49" s="205">
        <f t="shared" si="26"/>
        <v>2.7500818866688537E-2</v>
      </c>
      <c r="J49" s="204">
        <f t="shared" si="23"/>
        <v>4.2470323944223676E-2</v>
      </c>
      <c r="K49" s="202">
        <f>H49-G49</f>
        <v>2099</v>
      </c>
      <c r="L49" s="203">
        <f t="shared" si="25"/>
        <v>3195</v>
      </c>
      <c r="M49" s="204">
        <f t="shared" si="22"/>
        <v>0.11311045086104941</v>
      </c>
    </row>
    <row r="50" spans="2:13" x14ac:dyDescent="0.25">
      <c r="B50" s="187" t="s">
        <v>46</v>
      </c>
      <c r="C50" s="185"/>
      <c r="D50" s="185"/>
      <c r="E50" s="185"/>
      <c r="F50" s="185"/>
      <c r="G50" s="185"/>
      <c r="H50" s="186"/>
      <c r="I50" s="186"/>
      <c r="J50" s="186"/>
      <c r="K50" s="186"/>
      <c r="L50" s="185"/>
      <c r="M50" s="185"/>
    </row>
    <row r="51" spans="2:13" x14ac:dyDescent="0.25">
      <c r="B51" s="188" t="s">
        <v>68</v>
      </c>
      <c r="C51" s="212">
        <f>IFERROR(C52+C55,"nd")</f>
        <v>3289</v>
      </c>
      <c r="D51" s="212">
        <f t="shared" ref="D51:H51" si="28">IFERROR(D52+D55,"nd")</f>
        <v>3485</v>
      </c>
      <c r="E51" s="212">
        <f t="shared" si="28"/>
        <v>1878</v>
      </c>
      <c r="F51" s="212">
        <f t="shared" si="28"/>
        <v>0</v>
      </c>
      <c r="G51" s="212">
        <f t="shared" si="28"/>
        <v>0</v>
      </c>
      <c r="H51" s="212">
        <f t="shared" si="28"/>
        <v>0</v>
      </c>
      <c r="I51" s="213" t="str">
        <f>IFERROR(H51/G51-1,"-")</f>
        <v>-</v>
      </c>
      <c r="J51" s="213">
        <f>IFERROR(H51/D51-1,"-")</f>
        <v>-1</v>
      </c>
      <c r="K51" s="212">
        <f>H51-G51</f>
        <v>0</v>
      </c>
      <c r="L51" s="212">
        <f>H51-D51</f>
        <v>-3485</v>
      </c>
      <c r="M51" s="213">
        <f t="shared" ref="M51:M63" si="29">H51/H$9</f>
        <v>0</v>
      </c>
    </row>
    <row r="52" spans="2:13" x14ac:dyDescent="0.25">
      <c r="B52" s="191" t="s">
        <v>97</v>
      </c>
      <c r="C52" s="192">
        <v>784</v>
      </c>
      <c r="D52" s="192">
        <v>1052</v>
      </c>
      <c r="E52" s="192">
        <v>350</v>
      </c>
      <c r="F52" s="192">
        <v>0</v>
      </c>
      <c r="G52" s="192">
        <v>0</v>
      </c>
      <c r="H52" s="192">
        <v>0</v>
      </c>
      <c r="I52" s="194" t="str">
        <f>IFERROR(H52/G52-1,"-")</f>
        <v>-</v>
      </c>
      <c r="J52" s="193">
        <f t="shared" ref="J52:J63" si="30">IFERROR(H52/D52-1,"-")</f>
        <v>-1</v>
      </c>
      <c r="K52" s="191">
        <f t="shared" ref="K52:K62" si="31">H52-G52</f>
        <v>0</v>
      </c>
      <c r="L52" s="192">
        <f t="shared" ref="L52:L63" si="32">H52-D52</f>
        <v>-1052</v>
      </c>
      <c r="M52" s="193">
        <f t="shared" si="29"/>
        <v>0</v>
      </c>
    </row>
    <row r="53" spans="2:13" x14ac:dyDescent="0.25">
      <c r="B53" s="196" t="s">
        <v>103</v>
      </c>
      <c r="C53" s="197">
        <v>536</v>
      </c>
      <c r="D53" s="197">
        <v>609</v>
      </c>
      <c r="E53" s="197">
        <v>171</v>
      </c>
      <c r="F53" s="197">
        <v>0</v>
      </c>
      <c r="G53" s="197">
        <v>0</v>
      </c>
      <c r="H53" s="197">
        <v>0</v>
      </c>
      <c r="I53" s="199" t="str">
        <f>IFERROR(H53/G53-1,"-")</f>
        <v>-</v>
      </c>
      <c r="J53" s="198">
        <f t="shared" si="30"/>
        <v>-1</v>
      </c>
      <c r="K53" s="196">
        <f t="shared" si="31"/>
        <v>0</v>
      </c>
      <c r="L53" s="197">
        <f t="shared" si="32"/>
        <v>-609</v>
      </c>
      <c r="M53" s="198">
        <f t="shared" si="29"/>
        <v>0</v>
      </c>
    </row>
    <row r="54" spans="2:13" x14ac:dyDescent="0.25">
      <c r="B54" s="196" t="s">
        <v>100</v>
      </c>
      <c r="C54" s="197">
        <v>248</v>
      </c>
      <c r="D54" s="197">
        <v>443</v>
      </c>
      <c r="E54" s="197">
        <v>179</v>
      </c>
      <c r="F54" s="197">
        <v>0</v>
      </c>
      <c r="G54" s="197">
        <v>0</v>
      </c>
      <c r="H54" s="197">
        <v>0</v>
      </c>
      <c r="I54" s="199" t="str">
        <f>IFERROR(H54/G54-1,"-")</f>
        <v>-</v>
      </c>
      <c r="J54" s="198">
        <f t="shared" si="30"/>
        <v>-1</v>
      </c>
      <c r="K54" s="196">
        <f t="shared" si="31"/>
        <v>0</v>
      </c>
      <c r="L54" s="197">
        <f t="shared" si="32"/>
        <v>-443</v>
      </c>
      <c r="M54" s="198">
        <f t="shared" si="29"/>
        <v>0</v>
      </c>
    </row>
    <row r="55" spans="2:13" x14ac:dyDescent="0.25">
      <c r="B55" s="191" t="s">
        <v>107</v>
      </c>
      <c r="C55" s="192">
        <v>2505</v>
      </c>
      <c r="D55" s="192">
        <v>2433</v>
      </c>
      <c r="E55" s="192">
        <v>1528</v>
      </c>
      <c r="F55" s="192">
        <v>0</v>
      </c>
      <c r="G55" s="192">
        <v>0</v>
      </c>
      <c r="H55" s="192">
        <v>0</v>
      </c>
      <c r="I55" s="194" t="str">
        <f>IFERROR(H55/G55-1,"-")</f>
        <v>-</v>
      </c>
      <c r="J55" s="193">
        <f t="shared" si="30"/>
        <v>-1</v>
      </c>
      <c r="K55" s="191">
        <f t="shared" si="31"/>
        <v>0</v>
      </c>
      <c r="L55" s="192">
        <f t="shared" si="32"/>
        <v>-2433</v>
      </c>
      <c r="M55" s="193">
        <f t="shared" si="29"/>
        <v>0</v>
      </c>
    </row>
    <row r="56" spans="2:13" x14ac:dyDescent="0.25">
      <c r="B56" s="196" t="s">
        <v>110</v>
      </c>
      <c r="C56" s="197">
        <v>660</v>
      </c>
      <c r="D56" s="197">
        <v>927</v>
      </c>
      <c r="E56" s="197">
        <v>596</v>
      </c>
      <c r="F56" s="197">
        <v>0</v>
      </c>
      <c r="G56" s="197">
        <v>0</v>
      </c>
      <c r="H56" s="197">
        <v>0</v>
      </c>
      <c r="I56" s="199" t="str">
        <f t="shared" ref="I56:I63" si="33">IFERROR(H56/G56-1,"-")</f>
        <v>-</v>
      </c>
      <c r="J56" s="198">
        <f t="shared" si="30"/>
        <v>-1</v>
      </c>
      <c r="K56" s="196">
        <f t="shared" si="31"/>
        <v>0</v>
      </c>
      <c r="L56" s="197">
        <f t="shared" si="32"/>
        <v>-927</v>
      </c>
      <c r="M56" s="198">
        <f t="shared" si="29"/>
        <v>0</v>
      </c>
    </row>
    <row r="57" spans="2:13" x14ac:dyDescent="0.25">
      <c r="B57" s="196" t="s">
        <v>113</v>
      </c>
      <c r="C57" s="197">
        <v>701</v>
      </c>
      <c r="D57" s="197">
        <v>394</v>
      </c>
      <c r="E57" s="197">
        <v>89</v>
      </c>
      <c r="F57" s="197">
        <v>0</v>
      </c>
      <c r="G57" s="197">
        <v>0</v>
      </c>
      <c r="H57" s="197">
        <v>0</v>
      </c>
      <c r="I57" s="199" t="str">
        <f t="shared" si="33"/>
        <v>-</v>
      </c>
      <c r="J57" s="198">
        <f t="shared" si="30"/>
        <v>-1</v>
      </c>
      <c r="K57" s="196">
        <f t="shared" si="31"/>
        <v>0</v>
      </c>
      <c r="L57" s="197">
        <f t="shared" si="32"/>
        <v>-394</v>
      </c>
      <c r="M57" s="198">
        <f t="shared" si="29"/>
        <v>0</v>
      </c>
    </row>
    <row r="58" spans="2:13" x14ac:dyDescent="0.25">
      <c r="B58" s="196" t="s">
        <v>116</v>
      </c>
      <c r="C58" s="197">
        <v>47</v>
      </c>
      <c r="D58" s="197">
        <v>165</v>
      </c>
      <c r="E58" s="197">
        <v>56</v>
      </c>
      <c r="F58" s="197">
        <v>0</v>
      </c>
      <c r="G58" s="197">
        <v>0</v>
      </c>
      <c r="H58" s="197">
        <v>0</v>
      </c>
      <c r="I58" s="199" t="str">
        <f t="shared" si="33"/>
        <v>-</v>
      </c>
      <c r="J58" s="198">
        <f t="shared" si="30"/>
        <v>-1</v>
      </c>
      <c r="K58" s="196">
        <f t="shared" si="31"/>
        <v>0</v>
      </c>
      <c r="L58" s="197">
        <f t="shared" si="32"/>
        <v>-165</v>
      </c>
      <c r="M58" s="198">
        <f t="shared" si="29"/>
        <v>0</v>
      </c>
    </row>
    <row r="59" spans="2:13" x14ac:dyDescent="0.25">
      <c r="B59" s="196" t="s">
        <v>123</v>
      </c>
      <c r="C59" s="197">
        <v>49</v>
      </c>
      <c r="D59" s="197">
        <v>133</v>
      </c>
      <c r="E59" s="197">
        <v>13</v>
      </c>
      <c r="F59" s="197">
        <v>0</v>
      </c>
      <c r="G59" s="197">
        <v>0</v>
      </c>
      <c r="H59" s="197">
        <v>0</v>
      </c>
      <c r="I59" s="199" t="str">
        <f t="shared" si="33"/>
        <v>-</v>
      </c>
      <c r="J59" s="198">
        <f t="shared" si="30"/>
        <v>-1</v>
      </c>
      <c r="K59" s="196">
        <f t="shared" si="31"/>
        <v>0</v>
      </c>
      <c r="L59" s="197">
        <f t="shared" si="32"/>
        <v>-133</v>
      </c>
      <c r="M59" s="198">
        <f t="shared" si="29"/>
        <v>0</v>
      </c>
    </row>
    <row r="60" spans="2:13" x14ac:dyDescent="0.25">
      <c r="B60" s="196" t="s">
        <v>119</v>
      </c>
      <c r="C60" s="197">
        <v>20</v>
      </c>
      <c r="D60" s="197">
        <v>30</v>
      </c>
      <c r="E60" s="197">
        <v>52</v>
      </c>
      <c r="F60" s="197">
        <v>0</v>
      </c>
      <c r="G60" s="197">
        <v>0</v>
      </c>
      <c r="H60" s="197">
        <v>0</v>
      </c>
      <c r="I60" s="199" t="str">
        <f t="shared" si="33"/>
        <v>-</v>
      </c>
      <c r="J60" s="198">
        <f t="shared" si="30"/>
        <v>-1</v>
      </c>
      <c r="K60" s="196">
        <f t="shared" si="31"/>
        <v>0</v>
      </c>
      <c r="L60" s="197">
        <f t="shared" si="32"/>
        <v>-30</v>
      </c>
      <c r="M60" s="198">
        <f t="shared" si="29"/>
        <v>0</v>
      </c>
    </row>
    <row r="61" spans="2:13" x14ac:dyDescent="0.25">
      <c r="B61" s="196" t="s">
        <v>128</v>
      </c>
      <c r="C61" s="197">
        <v>23</v>
      </c>
      <c r="D61" s="197">
        <v>41</v>
      </c>
      <c r="E61" s="197">
        <v>60</v>
      </c>
      <c r="F61" s="197">
        <v>0</v>
      </c>
      <c r="G61" s="197">
        <v>0</v>
      </c>
      <c r="H61" s="197">
        <v>0</v>
      </c>
      <c r="I61" s="199" t="str">
        <f t="shared" si="33"/>
        <v>-</v>
      </c>
      <c r="J61" s="198">
        <f t="shared" si="30"/>
        <v>-1</v>
      </c>
      <c r="K61" s="196">
        <f t="shared" si="31"/>
        <v>0</v>
      </c>
      <c r="L61" s="197">
        <f t="shared" si="32"/>
        <v>-41</v>
      </c>
      <c r="M61" s="198">
        <f t="shared" si="29"/>
        <v>0</v>
      </c>
    </row>
    <row r="62" spans="2:13" x14ac:dyDescent="0.25">
      <c r="B62" s="196" t="s">
        <v>131</v>
      </c>
      <c r="C62" s="197">
        <v>52</v>
      </c>
      <c r="D62" s="197">
        <v>73</v>
      </c>
      <c r="E62" s="197">
        <v>96</v>
      </c>
      <c r="F62" s="197">
        <v>0</v>
      </c>
      <c r="G62" s="197">
        <v>0</v>
      </c>
      <c r="H62" s="197">
        <v>0</v>
      </c>
      <c r="I62" s="199" t="str">
        <f t="shared" si="33"/>
        <v>-</v>
      </c>
      <c r="J62" s="198">
        <f t="shared" si="30"/>
        <v>-1</v>
      </c>
      <c r="K62" s="196">
        <f t="shared" si="31"/>
        <v>0</v>
      </c>
      <c r="L62" s="197">
        <f t="shared" si="32"/>
        <v>-73</v>
      </c>
      <c r="M62" s="198">
        <f t="shared" si="29"/>
        <v>0</v>
      </c>
    </row>
    <row r="63" spans="2:13" x14ac:dyDescent="0.25">
      <c r="B63" s="202" t="s">
        <v>145</v>
      </c>
      <c r="C63" s="203">
        <f>IFERROR(C55-SUM(C56:C62),"nd")</f>
        <v>953</v>
      </c>
      <c r="D63" s="203">
        <f t="shared" ref="D63:H63" si="34">IFERROR(D55-SUM(D56:D62),"nd")</f>
        <v>670</v>
      </c>
      <c r="E63" s="203">
        <f t="shared" si="34"/>
        <v>566</v>
      </c>
      <c r="F63" s="203">
        <f t="shared" si="34"/>
        <v>0</v>
      </c>
      <c r="G63" s="203">
        <f t="shared" si="34"/>
        <v>0</v>
      </c>
      <c r="H63" s="203">
        <f t="shared" si="34"/>
        <v>0</v>
      </c>
      <c r="I63" s="205" t="str">
        <f t="shared" si="33"/>
        <v>-</v>
      </c>
      <c r="J63" s="204">
        <f t="shared" si="30"/>
        <v>-1</v>
      </c>
      <c r="K63" s="202">
        <f>H63-G63</f>
        <v>0</v>
      </c>
      <c r="L63" s="203">
        <f t="shared" si="32"/>
        <v>-670</v>
      </c>
      <c r="M63" s="204">
        <f t="shared" si="29"/>
        <v>0</v>
      </c>
    </row>
    <row r="64" spans="2:13" x14ac:dyDescent="0.25">
      <c r="B64" s="187" t="s">
        <v>47</v>
      </c>
      <c r="C64" s="185"/>
      <c r="D64" s="185"/>
      <c r="E64" s="185"/>
      <c r="F64" s="185"/>
      <c r="G64" s="185"/>
      <c r="H64" s="186"/>
      <c r="I64" s="186"/>
      <c r="J64" s="186"/>
      <c r="K64" s="186"/>
      <c r="L64" s="185"/>
      <c r="M64" s="185"/>
    </row>
    <row r="65" spans="2:13" x14ac:dyDescent="0.25">
      <c r="B65" s="188" t="s">
        <v>68</v>
      </c>
      <c r="C65" s="212" t="str">
        <f>IFERROR(C66+C69,"nd")</f>
        <v>nd</v>
      </c>
      <c r="D65" s="212" t="str">
        <f t="shared" ref="D65:H65" si="35">IFERROR(D66+D69,"nd")</f>
        <v>nd</v>
      </c>
      <c r="E65" s="212" t="str">
        <f t="shared" si="35"/>
        <v>nd</v>
      </c>
      <c r="F65" s="212" t="str">
        <f t="shared" si="35"/>
        <v>nd</v>
      </c>
      <c r="G65" s="212" t="str">
        <f t="shared" si="35"/>
        <v>nd</v>
      </c>
      <c r="H65" s="212" t="str">
        <f t="shared" si="35"/>
        <v>nd</v>
      </c>
      <c r="I65" s="213" t="str">
        <f>IFERROR(H65/G65-1,"-")</f>
        <v>-</v>
      </c>
      <c r="J65" s="213" t="str">
        <f>IFERROR(H65/D65-1,"-")</f>
        <v>-</v>
      </c>
      <c r="K65" s="212" t="str">
        <f>IFERROR(H65-G65,"-")</f>
        <v>-</v>
      </c>
      <c r="L65" s="212" t="str">
        <f>IFERROR(H65-D65,"-")</f>
        <v>-</v>
      </c>
      <c r="M65" s="213" t="str">
        <f>IFERROR(H65/H$9,"-")</f>
        <v>-</v>
      </c>
    </row>
    <row r="66" spans="2:13" x14ac:dyDescent="0.25">
      <c r="B66" s="191" t="s">
        <v>97</v>
      </c>
      <c r="C66" s="192" t="s">
        <v>322</v>
      </c>
      <c r="D66" s="192" t="s">
        <v>322</v>
      </c>
      <c r="E66" s="192" t="s">
        <v>322</v>
      </c>
      <c r="F66" s="192" t="s">
        <v>322</v>
      </c>
      <c r="G66" s="192" t="s">
        <v>322</v>
      </c>
      <c r="H66" s="192" t="s">
        <v>322</v>
      </c>
      <c r="I66" s="194" t="str">
        <f>IFERROR(H66/G66-1,"-")</f>
        <v>-</v>
      </c>
      <c r="J66" s="193" t="str">
        <f t="shared" ref="J66:J77" si="36">IFERROR(H66/D66-1,"-")</f>
        <v>-</v>
      </c>
      <c r="K66" s="214" t="str">
        <f t="shared" ref="K66:K77" si="37">IFERROR(H66-G66,"-")</f>
        <v>-</v>
      </c>
      <c r="L66" s="192" t="str">
        <f t="shared" ref="L66:L77" si="38">IFERROR(H66-D66,"-")</f>
        <v>-</v>
      </c>
      <c r="M66" s="193" t="str">
        <f t="shared" ref="M66:M77" si="39">IFERROR(H66/H$9,"-")</f>
        <v>-</v>
      </c>
    </row>
    <row r="67" spans="2:13" x14ac:dyDescent="0.25">
      <c r="B67" s="196" t="s">
        <v>103</v>
      </c>
      <c r="C67" s="197" t="s">
        <v>322</v>
      </c>
      <c r="D67" s="197" t="s">
        <v>322</v>
      </c>
      <c r="E67" s="197" t="s">
        <v>322</v>
      </c>
      <c r="F67" s="197" t="s">
        <v>322</v>
      </c>
      <c r="G67" s="197" t="s">
        <v>322</v>
      </c>
      <c r="H67" s="197" t="s">
        <v>322</v>
      </c>
      <c r="I67" s="199" t="str">
        <f>IFERROR(H67/G67-1,"-")</f>
        <v>-</v>
      </c>
      <c r="J67" s="198" t="str">
        <f t="shared" si="36"/>
        <v>-</v>
      </c>
      <c r="K67" s="215" t="str">
        <f t="shared" si="37"/>
        <v>-</v>
      </c>
      <c r="L67" s="197" t="str">
        <f t="shared" si="38"/>
        <v>-</v>
      </c>
      <c r="M67" s="198" t="str">
        <f t="shared" si="39"/>
        <v>-</v>
      </c>
    </row>
    <row r="68" spans="2:13" x14ac:dyDescent="0.25">
      <c r="B68" s="196" t="s">
        <v>100</v>
      </c>
      <c r="C68" s="197" t="s">
        <v>322</v>
      </c>
      <c r="D68" s="197" t="s">
        <v>322</v>
      </c>
      <c r="E68" s="197" t="s">
        <v>322</v>
      </c>
      <c r="F68" s="197" t="s">
        <v>322</v>
      </c>
      <c r="G68" s="197" t="s">
        <v>322</v>
      </c>
      <c r="H68" s="197" t="s">
        <v>322</v>
      </c>
      <c r="I68" s="199" t="str">
        <f>IFERROR(H68/G68-1,"-")</f>
        <v>-</v>
      </c>
      <c r="J68" s="198" t="str">
        <f t="shared" si="36"/>
        <v>-</v>
      </c>
      <c r="K68" s="215" t="str">
        <f t="shared" si="37"/>
        <v>-</v>
      </c>
      <c r="L68" s="197" t="str">
        <f t="shared" si="38"/>
        <v>-</v>
      </c>
      <c r="M68" s="198" t="str">
        <f t="shared" si="39"/>
        <v>-</v>
      </c>
    </row>
    <row r="69" spans="2:13" x14ac:dyDescent="0.25">
      <c r="B69" s="191" t="s">
        <v>107</v>
      </c>
      <c r="C69" s="192" t="s">
        <v>322</v>
      </c>
      <c r="D69" s="192" t="s">
        <v>322</v>
      </c>
      <c r="E69" s="192" t="s">
        <v>322</v>
      </c>
      <c r="F69" s="192" t="s">
        <v>322</v>
      </c>
      <c r="G69" s="192" t="s">
        <v>322</v>
      </c>
      <c r="H69" s="192" t="s">
        <v>322</v>
      </c>
      <c r="I69" s="194" t="str">
        <f>IFERROR(H69/G69-1,"-")</f>
        <v>-</v>
      </c>
      <c r="J69" s="193" t="str">
        <f t="shared" si="36"/>
        <v>-</v>
      </c>
      <c r="K69" s="214" t="str">
        <f t="shared" si="37"/>
        <v>-</v>
      </c>
      <c r="L69" s="192" t="str">
        <f t="shared" si="38"/>
        <v>-</v>
      </c>
      <c r="M69" s="193" t="str">
        <f t="shared" si="39"/>
        <v>-</v>
      </c>
    </row>
    <row r="70" spans="2:13" x14ac:dyDescent="0.25">
      <c r="B70" s="196" t="s">
        <v>110</v>
      </c>
      <c r="C70" s="197" t="s">
        <v>322</v>
      </c>
      <c r="D70" s="197" t="s">
        <v>322</v>
      </c>
      <c r="E70" s="197" t="s">
        <v>322</v>
      </c>
      <c r="F70" s="197" t="s">
        <v>322</v>
      </c>
      <c r="G70" s="197" t="s">
        <v>322</v>
      </c>
      <c r="H70" s="197" t="s">
        <v>322</v>
      </c>
      <c r="I70" s="199" t="str">
        <f t="shared" ref="I70:I77" si="40">IFERROR(H70/G70-1,"-")</f>
        <v>-</v>
      </c>
      <c r="J70" s="198" t="str">
        <f t="shared" si="36"/>
        <v>-</v>
      </c>
      <c r="K70" s="215" t="str">
        <f t="shared" si="37"/>
        <v>-</v>
      </c>
      <c r="L70" s="197" t="str">
        <f t="shared" si="38"/>
        <v>-</v>
      </c>
      <c r="M70" s="198" t="str">
        <f t="shared" si="39"/>
        <v>-</v>
      </c>
    </row>
    <row r="71" spans="2:13" x14ac:dyDescent="0.25">
      <c r="B71" s="196" t="s">
        <v>113</v>
      </c>
      <c r="C71" s="197" t="s">
        <v>322</v>
      </c>
      <c r="D71" s="197" t="s">
        <v>322</v>
      </c>
      <c r="E71" s="197" t="s">
        <v>322</v>
      </c>
      <c r="F71" s="197" t="s">
        <v>322</v>
      </c>
      <c r="G71" s="197" t="s">
        <v>322</v>
      </c>
      <c r="H71" s="197" t="s">
        <v>322</v>
      </c>
      <c r="I71" s="199" t="str">
        <f t="shared" si="40"/>
        <v>-</v>
      </c>
      <c r="J71" s="198" t="str">
        <f t="shared" si="36"/>
        <v>-</v>
      </c>
      <c r="K71" s="215" t="str">
        <f t="shared" si="37"/>
        <v>-</v>
      </c>
      <c r="L71" s="197" t="str">
        <f t="shared" si="38"/>
        <v>-</v>
      </c>
      <c r="M71" s="198" t="str">
        <f t="shared" si="39"/>
        <v>-</v>
      </c>
    </row>
    <row r="72" spans="2:13" x14ac:dyDescent="0.25">
      <c r="B72" s="196" t="s">
        <v>116</v>
      </c>
      <c r="C72" s="197" t="s">
        <v>322</v>
      </c>
      <c r="D72" s="197" t="s">
        <v>322</v>
      </c>
      <c r="E72" s="197" t="s">
        <v>322</v>
      </c>
      <c r="F72" s="197" t="s">
        <v>322</v>
      </c>
      <c r="G72" s="197" t="s">
        <v>322</v>
      </c>
      <c r="H72" s="197" t="s">
        <v>322</v>
      </c>
      <c r="I72" s="199" t="str">
        <f t="shared" si="40"/>
        <v>-</v>
      </c>
      <c r="J72" s="198" t="str">
        <f t="shared" si="36"/>
        <v>-</v>
      </c>
      <c r="K72" s="215" t="str">
        <f t="shared" si="37"/>
        <v>-</v>
      </c>
      <c r="L72" s="197" t="str">
        <f t="shared" si="38"/>
        <v>-</v>
      </c>
      <c r="M72" s="198" t="str">
        <f t="shared" si="39"/>
        <v>-</v>
      </c>
    </row>
    <row r="73" spans="2:13" x14ac:dyDescent="0.25">
      <c r="B73" s="196" t="s">
        <v>123</v>
      </c>
      <c r="C73" s="197" t="s">
        <v>322</v>
      </c>
      <c r="D73" s="197" t="s">
        <v>322</v>
      </c>
      <c r="E73" s="197" t="s">
        <v>322</v>
      </c>
      <c r="F73" s="197" t="s">
        <v>322</v>
      </c>
      <c r="G73" s="197" t="s">
        <v>322</v>
      </c>
      <c r="H73" s="197" t="s">
        <v>322</v>
      </c>
      <c r="I73" s="199" t="str">
        <f t="shared" si="40"/>
        <v>-</v>
      </c>
      <c r="J73" s="198" t="str">
        <f t="shared" si="36"/>
        <v>-</v>
      </c>
      <c r="K73" s="215" t="str">
        <f t="shared" si="37"/>
        <v>-</v>
      </c>
      <c r="L73" s="197" t="str">
        <f t="shared" si="38"/>
        <v>-</v>
      </c>
      <c r="M73" s="198" t="str">
        <f t="shared" si="39"/>
        <v>-</v>
      </c>
    </row>
    <row r="74" spans="2:13" x14ac:dyDescent="0.25">
      <c r="B74" s="196" t="s">
        <v>119</v>
      </c>
      <c r="C74" s="197" t="s">
        <v>322</v>
      </c>
      <c r="D74" s="197" t="s">
        <v>322</v>
      </c>
      <c r="E74" s="197" t="s">
        <v>322</v>
      </c>
      <c r="F74" s="197" t="s">
        <v>322</v>
      </c>
      <c r="G74" s="197" t="s">
        <v>322</v>
      </c>
      <c r="H74" s="197" t="s">
        <v>322</v>
      </c>
      <c r="I74" s="199" t="str">
        <f t="shared" si="40"/>
        <v>-</v>
      </c>
      <c r="J74" s="198" t="str">
        <f t="shared" si="36"/>
        <v>-</v>
      </c>
      <c r="K74" s="215" t="str">
        <f t="shared" si="37"/>
        <v>-</v>
      </c>
      <c r="L74" s="197" t="str">
        <f t="shared" si="38"/>
        <v>-</v>
      </c>
      <c r="M74" s="198" t="str">
        <f t="shared" si="39"/>
        <v>-</v>
      </c>
    </row>
    <row r="75" spans="2:13" x14ac:dyDescent="0.25">
      <c r="B75" s="196" t="s">
        <v>128</v>
      </c>
      <c r="C75" s="197" t="s">
        <v>322</v>
      </c>
      <c r="D75" s="197" t="s">
        <v>322</v>
      </c>
      <c r="E75" s="197" t="s">
        <v>322</v>
      </c>
      <c r="F75" s="197" t="s">
        <v>322</v>
      </c>
      <c r="G75" s="197" t="s">
        <v>322</v>
      </c>
      <c r="H75" s="197" t="s">
        <v>322</v>
      </c>
      <c r="I75" s="199" t="str">
        <f t="shared" si="40"/>
        <v>-</v>
      </c>
      <c r="J75" s="198" t="str">
        <f t="shared" si="36"/>
        <v>-</v>
      </c>
      <c r="K75" s="215" t="str">
        <f t="shared" si="37"/>
        <v>-</v>
      </c>
      <c r="L75" s="197" t="str">
        <f t="shared" si="38"/>
        <v>-</v>
      </c>
      <c r="M75" s="198" t="str">
        <f t="shared" si="39"/>
        <v>-</v>
      </c>
    </row>
    <row r="76" spans="2:13" x14ac:dyDescent="0.25">
      <c r="B76" s="196" t="s">
        <v>131</v>
      </c>
      <c r="C76" s="197" t="s">
        <v>322</v>
      </c>
      <c r="D76" s="197" t="s">
        <v>322</v>
      </c>
      <c r="E76" s="197" t="s">
        <v>322</v>
      </c>
      <c r="F76" s="197" t="s">
        <v>322</v>
      </c>
      <c r="G76" s="197" t="s">
        <v>322</v>
      </c>
      <c r="H76" s="197" t="s">
        <v>322</v>
      </c>
      <c r="I76" s="199" t="str">
        <f t="shared" si="40"/>
        <v>-</v>
      </c>
      <c r="J76" s="198" t="str">
        <f t="shared" si="36"/>
        <v>-</v>
      </c>
      <c r="K76" s="215" t="str">
        <f t="shared" si="37"/>
        <v>-</v>
      </c>
      <c r="L76" s="197" t="str">
        <f t="shared" si="38"/>
        <v>-</v>
      </c>
      <c r="M76" s="198" t="str">
        <f t="shared" si="39"/>
        <v>-</v>
      </c>
    </row>
    <row r="77" spans="2:13" x14ac:dyDescent="0.25">
      <c r="B77" s="202" t="s">
        <v>145</v>
      </c>
      <c r="C77" s="203" t="str">
        <f>IFERROR(C69-SUM(C70:C76),"nd")</f>
        <v>nd</v>
      </c>
      <c r="D77" s="203" t="str">
        <f t="shared" ref="D77:H77" si="41">IFERROR(D69-SUM(D70:D76),"nd")</f>
        <v>nd</v>
      </c>
      <c r="E77" s="203" t="str">
        <f t="shared" si="41"/>
        <v>nd</v>
      </c>
      <c r="F77" s="203" t="str">
        <f t="shared" si="41"/>
        <v>nd</v>
      </c>
      <c r="G77" s="203" t="str">
        <f t="shared" si="41"/>
        <v>nd</v>
      </c>
      <c r="H77" s="203" t="str">
        <f t="shared" si="41"/>
        <v>nd</v>
      </c>
      <c r="I77" s="205" t="str">
        <f t="shared" si="40"/>
        <v>-</v>
      </c>
      <c r="J77" s="204" t="str">
        <f t="shared" si="36"/>
        <v>-</v>
      </c>
      <c r="K77" s="216" t="str">
        <f t="shared" si="37"/>
        <v>-</v>
      </c>
      <c r="L77" s="203" t="str">
        <f t="shared" si="38"/>
        <v>-</v>
      </c>
      <c r="M77" s="204" t="str">
        <f t="shared" si="39"/>
        <v>-</v>
      </c>
    </row>
    <row r="78" spans="2:13" x14ac:dyDescent="0.25">
      <c r="B78" s="187" t="s">
        <v>48</v>
      </c>
      <c r="C78" s="185"/>
      <c r="D78" s="185"/>
      <c r="E78" s="185"/>
      <c r="F78" s="185"/>
      <c r="G78" s="185"/>
      <c r="H78" s="186"/>
      <c r="I78" s="186"/>
      <c r="J78" s="186"/>
      <c r="K78" s="186"/>
      <c r="L78" s="185"/>
      <c r="M78" s="185"/>
    </row>
    <row r="79" spans="2:13" x14ac:dyDescent="0.25">
      <c r="B79" s="188" t="s">
        <v>68</v>
      </c>
      <c r="C79" s="212">
        <f>IFERROR(C80+C83,"nd")</f>
        <v>97532</v>
      </c>
      <c r="D79" s="212">
        <f t="shared" ref="D79:H79" si="42">IFERROR(D80+D83,"nd")</f>
        <v>94897</v>
      </c>
      <c r="E79" s="212">
        <f t="shared" si="42"/>
        <v>26023</v>
      </c>
      <c r="F79" s="212">
        <f t="shared" si="42"/>
        <v>75897</v>
      </c>
      <c r="G79" s="212">
        <f t="shared" si="42"/>
        <v>85480</v>
      </c>
      <c r="H79" s="212">
        <f t="shared" si="42"/>
        <v>99662</v>
      </c>
      <c r="I79" s="213">
        <f>IFERROR(H79/G79-1,"-")</f>
        <v>0.16591015442208712</v>
      </c>
      <c r="J79" s="213">
        <f>IFERROR(H79/D79-1,"-")</f>
        <v>5.0212335479519865E-2</v>
      </c>
      <c r="K79" s="212">
        <f>IFERROR(H79-G79,"-")</f>
        <v>14182</v>
      </c>
      <c r="L79" s="212">
        <f>IFERROR(H79-D79,"-")</f>
        <v>4765</v>
      </c>
      <c r="M79" s="213">
        <f>IFERROR(H79/H$9,"-")</f>
        <v>0.14374188709723945</v>
      </c>
    </row>
    <row r="80" spans="2:13" x14ac:dyDescent="0.25">
      <c r="B80" s="191" t="s">
        <v>97</v>
      </c>
      <c r="C80" s="192">
        <v>45012</v>
      </c>
      <c r="D80" s="192">
        <v>45456</v>
      </c>
      <c r="E80" s="192">
        <v>6348</v>
      </c>
      <c r="F80" s="192">
        <v>37020</v>
      </c>
      <c r="G80" s="192">
        <v>38724</v>
      </c>
      <c r="H80" s="192">
        <v>48784</v>
      </c>
      <c r="I80" s="194">
        <f>IFERROR(H80/G80-1,"-")</f>
        <v>0.25978721206486943</v>
      </c>
      <c r="J80" s="193">
        <f t="shared" ref="J80:J91" si="43">IFERROR(H80/D80-1,"-")</f>
        <v>7.321365716297068E-2</v>
      </c>
      <c r="K80" s="214">
        <f t="shared" ref="K80:K91" si="44">IFERROR(H80-G80,"-")</f>
        <v>10060</v>
      </c>
      <c r="L80" s="192">
        <f t="shared" ref="L80:L91" si="45">IFERROR(H80-D80,"-")</f>
        <v>3328</v>
      </c>
      <c r="M80" s="193">
        <f t="shared" ref="M80:M91" si="46">IFERROR(H80/H$9,"-")</f>
        <v>7.0360861914789283E-2</v>
      </c>
    </row>
    <row r="81" spans="2:13" x14ac:dyDescent="0.25">
      <c r="B81" s="196" t="s">
        <v>103</v>
      </c>
      <c r="C81" s="197">
        <v>14217</v>
      </c>
      <c r="D81" s="197">
        <v>13423</v>
      </c>
      <c r="E81" s="197">
        <v>1948</v>
      </c>
      <c r="F81" s="197">
        <v>18325</v>
      </c>
      <c r="G81" s="197">
        <v>20720</v>
      </c>
      <c r="H81" s="197">
        <v>21206</v>
      </c>
      <c r="I81" s="199">
        <f>IFERROR(H81/G81-1,"-")</f>
        <v>2.3455598455598414E-2</v>
      </c>
      <c r="J81" s="198">
        <f t="shared" si="43"/>
        <v>0.57982567235342319</v>
      </c>
      <c r="K81" s="215">
        <f t="shared" si="44"/>
        <v>486</v>
      </c>
      <c r="L81" s="197">
        <f t="shared" si="45"/>
        <v>7783</v>
      </c>
      <c r="M81" s="198">
        <f t="shared" si="46"/>
        <v>3.0585282833818905E-2</v>
      </c>
    </row>
    <row r="82" spans="2:13" x14ac:dyDescent="0.25">
      <c r="B82" s="196" t="s">
        <v>100</v>
      </c>
      <c r="C82" s="197">
        <v>30795</v>
      </c>
      <c r="D82" s="197">
        <v>32033</v>
      </c>
      <c r="E82" s="197">
        <v>4400</v>
      </c>
      <c r="F82" s="197">
        <v>18695</v>
      </c>
      <c r="G82" s="197">
        <v>18004</v>
      </c>
      <c r="H82" s="197">
        <v>27578</v>
      </c>
      <c r="I82" s="199">
        <f>IFERROR(H82/G82-1,"-")</f>
        <v>0.53177071761830708</v>
      </c>
      <c r="J82" s="198">
        <f t="shared" si="43"/>
        <v>-0.13907532856741489</v>
      </c>
      <c r="K82" s="215">
        <f t="shared" si="44"/>
        <v>9574</v>
      </c>
      <c r="L82" s="197">
        <f t="shared" si="45"/>
        <v>-4455</v>
      </c>
      <c r="M82" s="198">
        <f t="shared" si="46"/>
        <v>3.9775579080970375E-2</v>
      </c>
    </row>
    <row r="83" spans="2:13" x14ac:dyDescent="0.25">
      <c r="B83" s="191" t="s">
        <v>107</v>
      </c>
      <c r="C83" s="192">
        <v>52520</v>
      </c>
      <c r="D83" s="192">
        <v>49441</v>
      </c>
      <c r="E83" s="192">
        <v>19675</v>
      </c>
      <c r="F83" s="192">
        <v>38877</v>
      </c>
      <c r="G83" s="192">
        <v>46756</v>
      </c>
      <c r="H83" s="192">
        <v>50878</v>
      </c>
      <c r="I83" s="194">
        <f>IFERROR(H83/G83-1,"-")</f>
        <v>8.8159808366840675E-2</v>
      </c>
      <c r="J83" s="193">
        <f t="shared" si="43"/>
        <v>2.9064946097368649E-2</v>
      </c>
      <c r="K83" s="214">
        <f t="shared" si="44"/>
        <v>4122</v>
      </c>
      <c r="L83" s="192">
        <f t="shared" si="45"/>
        <v>1437</v>
      </c>
      <c r="M83" s="193">
        <f t="shared" si="46"/>
        <v>7.3381025182450169E-2</v>
      </c>
    </row>
    <row r="84" spans="2:13" x14ac:dyDescent="0.25">
      <c r="B84" s="196" t="s">
        <v>110</v>
      </c>
      <c r="C84" s="197">
        <v>7245</v>
      </c>
      <c r="D84" s="197">
        <v>6593</v>
      </c>
      <c r="E84" s="197">
        <v>1812</v>
      </c>
      <c r="F84" s="197">
        <v>5286</v>
      </c>
      <c r="G84" s="197">
        <v>6342</v>
      </c>
      <c r="H84" s="197">
        <v>7933</v>
      </c>
      <c r="I84" s="199">
        <f t="shared" ref="I84:I91" si="47">IFERROR(H84/G84-1,"-")</f>
        <v>0.25086723431094282</v>
      </c>
      <c r="J84" s="198">
        <f t="shared" si="43"/>
        <v>0.20324586682845447</v>
      </c>
      <c r="K84" s="215">
        <f t="shared" si="44"/>
        <v>1591</v>
      </c>
      <c r="L84" s="197">
        <f t="shared" si="45"/>
        <v>1340</v>
      </c>
      <c r="M84" s="198">
        <f t="shared" si="46"/>
        <v>1.1441716906568205E-2</v>
      </c>
    </row>
    <row r="85" spans="2:13" x14ac:dyDescent="0.25">
      <c r="B85" s="196" t="s">
        <v>113</v>
      </c>
      <c r="C85" s="197">
        <v>14621</v>
      </c>
      <c r="D85" s="197">
        <v>12392</v>
      </c>
      <c r="E85" s="197">
        <v>4471</v>
      </c>
      <c r="F85" s="197">
        <v>8622</v>
      </c>
      <c r="G85" s="197">
        <v>9175</v>
      </c>
      <c r="H85" s="197">
        <v>10395</v>
      </c>
      <c r="I85" s="199">
        <f t="shared" si="47"/>
        <v>0.13297002724795637</v>
      </c>
      <c r="J85" s="198">
        <f t="shared" si="43"/>
        <v>-0.16115235635894121</v>
      </c>
      <c r="K85" s="215">
        <f t="shared" si="44"/>
        <v>1220</v>
      </c>
      <c r="L85" s="197">
        <f t="shared" si="45"/>
        <v>-1997</v>
      </c>
      <c r="M85" s="198">
        <f t="shared" si="46"/>
        <v>1.4992644301497101E-2</v>
      </c>
    </row>
    <row r="86" spans="2:13" x14ac:dyDescent="0.25">
      <c r="B86" s="196" t="s">
        <v>116</v>
      </c>
      <c r="C86" s="197">
        <v>3486</v>
      </c>
      <c r="D86" s="197">
        <v>2580</v>
      </c>
      <c r="E86" s="197">
        <v>798</v>
      </c>
      <c r="F86" s="197">
        <v>2912</v>
      </c>
      <c r="G86" s="197">
        <v>2859</v>
      </c>
      <c r="H86" s="197">
        <v>3249</v>
      </c>
      <c r="I86" s="199">
        <f t="shared" si="47"/>
        <v>0.13641133263378813</v>
      </c>
      <c r="J86" s="198">
        <f t="shared" si="43"/>
        <v>0.25930232558139532</v>
      </c>
      <c r="K86" s="215">
        <f t="shared" si="44"/>
        <v>390</v>
      </c>
      <c r="L86" s="197">
        <f t="shared" si="45"/>
        <v>669</v>
      </c>
      <c r="M86" s="198">
        <f t="shared" si="46"/>
        <v>4.6860126344938991E-3</v>
      </c>
    </row>
    <row r="87" spans="2:13" x14ac:dyDescent="0.25">
      <c r="B87" s="196" t="s">
        <v>123</v>
      </c>
      <c r="C87" s="197">
        <v>2383</v>
      </c>
      <c r="D87" s="197">
        <v>1723</v>
      </c>
      <c r="E87" s="197">
        <v>290</v>
      </c>
      <c r="F87" s="197">
        <v>2579</v>
      </c>
      <c r="G87" s="197">
        <v>2372</v>
      </c>
      <c r="H87" s="197">
        <v>2998</v>
      </c>
      <c r="I87" s="199">
        <f t="shared" si="47"/>
        <v>0.26391231028667783</v>
      </c>
      <c r="J87" s="198">
        <f t="shared" si="43"/>
        <v>0.73998839233894365</v>
      </c>
      <c r="K87" s="215">
        <f t="shared" si="44"/>
        <v>626</v>
      </c>
      <c r="L87" s="197">
        <f t="shared" si="45"/>
        <v>1275</v>
      </c>
      <c r="M87" s="198">
        <f t="shared" si="46"/>
        <v>4.3239968846453397E-3</v>
      </c>
    </row>
    <row r="88" spans="2:13" x14ac:dyDescent="0.25">
      <c r="B88" s="196" t="s">
        <v>119</v>
      </c>
      <c r="C88" s="197">
        <v>363</v>
      </c>
      <c r="D88" s="197">
        <v>397</v>
      </c>
      <c r="E88" s="197">
        <v>94</v>
      </c>
      <c r="F88" s="197">
        <v>476</v>
      </c>
      <c r="G88" s="197">
        <v>362</v>
      </c>
      <c r="H88" s="197">
        <v>514</v>
      </c>
      <c r="I88" s="199">
        <f t="shared" si="47"/>
        <v>0.41988950276243098</v>
      </c>
      <c r="J88" s="198">
        <f t="shared" si="43"/>
        <v>0.2947103274559193</v>
      </c>
      <c r="K88" s="215">
        <f t="shared" si="44"/>
        <v>152</v>
      </c>
      <c r="L88" s="197">
        <f t="shared" si="45"/>
        <v>117</v>
      </c>
      <c r="M88" s="198">
        <f t="shared" si="46"/>
        <v>7.4133902558629246E-4</v>
      </c>
    </row>
    <row r="89" spans="2:13" x14ac:dyDescent="0.25">
      <c r="B89" s="196" t="s">
        <v>128</v>
      </c>
      <c r="C89" s="197">
        <v>2054</v>
      </c>
      <c r="D89" s="197">
        <v>2569</v>
      </c>
      <c r="E89" s="197">
        <v>1314</v>
      </c>
      <c r="F89" s="197">
        <v>1917</v>
      </c>
      <c r="G89" s="197">
        <v>2893</v>
      </c>
      <c r="H89" s="197">
        <v>2073</v>
      </c>
      <c r="I89" s="199">
        <f t="shared" si="47"/>
        <v>-0.28344279294849639</v>
      </c>
      <c r="J89" s="198">
        <f t="shared" si="43"/>
        <v>-0.1930712339431685</v>
      </c>
      <c r="K89" s="215">
        <f t="shared" si="44"/>
        <v>-820</v>
      </c>
      <c r="L89" s="197">
        <f t="shared" si="45"/>
        <v>-496</v>
      </c>
      <c r="M89" s="198">
        <f t="shared" si="46"/>
        <v>2.9898750973548333E-3</v>
      </c>
    </row>
    <row r="90" spans="2:13" x14ac:dyDescent="0.25">
      <c r="B90" s="196" t="s">
        <v>131</v>
      </c>
      <c r="C90" s="197">
        <v>3349</v>
      </c>
      <c r="D90" s="197">
        <v>3072</v>
      </c>
      <c r="E90" s="197">
        <v>2383</v>
      </c>
      <c r="F90" s="197">
        <v>1764</v>
      </c>
      <c r="G90" s="197">
        <v>3260</v>
      </c>
      <c r="H90" s="197">
        <v>3058</v>
      </c>
      <c r="I90" s="199">
        <f t="shared" si="47"/>
        <v>-6.1963190184049055E-2</v>
      </c>
      <c r="J90" s="198">
        <f t="shared" si="43"/>
        <v>-4.5572916666666297E-3</v>
      </c>
      <c r="K90" s="215">
        <f t="shared" si="44"/>
        <v>-202</v>
      </c>
      <c r="L90" s="197">
        <f t="shared" si="45"/>
        <v>-14</v>
      </c>
      <c r="M90" s="198">
        <f t="shared" si="46"/>
        <v>4.4105345140912104E-3</v>
      </c>
    </row>
    <row r="91" spans="2:13" x14ac:dyDescent="0.25">
      <c r="B91" s="202" t="s">
        <v>145</v>
      </c>
      <c r="C91" s="203">
        <f>IFERROR(C83-SUM(C84:C90),"nd")</f>
        <v>19019</v>
      </c>
      <c r="D91" s="203">
        <f t="shared" ref="D91:H91" si="48">IFERROR(D83-SUM(D84:D90),"nd")</f>
        <v>20115</v>
      </c>
      <c r="E91" s="203">
        <f t="shared" si="48"/>
        <v>8513</v>
      </c>
      <c r="F91" s="203">
        <f t="shared" si="48"/>
        <v>15321</v>
      </c>
      <c r="G91" s="203">
        <f t="shared" si="48"/>
        <v>19493</v>
      </c>
      <c r="H91" s="203">
        <f t="shared" si="48"/>
        <v>20658</v>
      </c>
      <c r="I91" s="205">
        <f t="shared" si="47"/>
        <v>5.976504386189907E-2</v>
      </c>
      <c r="J91" s="204">
        <f t="shared" si="43"/>
        <v>2.6994780014914177E-2</v>
      </c>
      <c r="K91" s="216">
        <f t="shared" si="44"/>
        <v>1165</v>
      </c>
      <c r="L91" s="203">
        <f t="shared" si="45"/>
        <v>543</v>
      </c>
      <c r="M91" s="204">
        <f t="shared" si="46"/>
        <v>2.9794905818213285E-2</v>
      </c>
    </row>
    <row r="92" spans="2:13" x14ac:dyDescent="0.25">
      <c r="B92" s="187" t="s">
        <v>49</v>
      </c>
      <c r="C92" s="185"/>
      <c r="D92" s="185"/>
      <c r="E92" s="185"/>
      <c r="F92" s="185"/>
      <c r="G92" s="185"/>
      <c r="H92" s="186"/>
      <c r="I92" s="186"/>
      <c r="J92" s="186"/>
      <c r="K92" s="186"/>
      <c r="L92" s="185"/>
      <c r="M92" s="185"/>
    </row>
    <row r="93" spans="2:13" x14ac:dyDescent="0.25">
      <c r="B93" s="188" t="s">
        <v>68</v>
      </c>
      <c r="C93" s="212" t="str">
        <f>IFERROR(C94+C97,"nd")</f>
        <v>nd</v>
      </c>
      <c r="D93" s="212" t="str">
        <f t="shared" ref="D93:H93" si="49">IFERROR(D94+D97,"nd")</f>
        <v>nd</v>
      </c>
      <c r="E93" s="212" t="str">
        <f t="shared" si="49"/>
        <v>nd</v>
      </c>
      <c r="F93" s="212" t="str">
        <f t="shared" si="49"/>
        <v>nd</v>
      </c>
      <c r="G93" s="212" t="str">
        <f t="shared" si="49"/>
        <v>nd</v>
      </c>
      <c r="H93" s="212" t="str">
        <f t="shared" si="49"/>
        <v>nd</v>
      </c>
      <c r="I93" s="213" t="str">
        <f>IFERROR(H93/G93-1,"-")</f>
        <v>-</v>
      </c>
      <c r="J93" s="213" t="str">
        <f>IFERROR(H93/D93-1,"-")</f>
        <v>-</v>
      </c>
      <c r="K93" s="212" t="str">
        <f>IFERROR(H93-G93,"-")</f>
        <v>-</v>
      </c>
      <c r="L93" s="212" t="str">
        <f>IFERROR(H93-D93,"-")</f>
        <v>-</v>
      </c>
      <c r="M93" s="213" t="str">
        <f>IFERROR(H93/H$9,"-")</f>
        <v>-</v>
      </c>
    </row>
    <row r="94" spans="2:13" x14ac:dyDescent="0.25">
      <c r="B94" s="191" t="s">
        <v>97</v>
      </c>
      <c r="C94" s="192" t="s">
        <v>322</v>
      </c>
      <c r="D94" s="192" t="s">
        <v>322</v>
      </c>
      <c r="E94" s="192" t="s">
        <v>322</v>
      </c>
      <c r="F94" s="192" t="s">
        <v>322</v>
      </c>
      <c r="G94" s="192" t="s">
        <v>322</v>
      </c>
      <c r="H94" s="192" t="s">
        <v>322</v>
      </c>
      <c r="I94" s="194" t="str">
        <f>IFERROR(H94/G94-1,"-")</f>
        <v>-</v>
      </c>
      <c r="J94" s="193" t="str">
        <f t="shared" ref="J94:J105" si="50">IFERROR(H94/D94-1,"-")</f>
        <v>-</v>
      </c>
      <c r="K94" s="214" t="str">
        <f t="shared" ref="K94:K105" si="51">IFERROR(H94-G94,"-")</f>
        <v>-</v>
      </c>
      <c r="L94" s="192" t="str">
        <f t="shared" ref="L94:L105" si="52">IFERROR(H94-D94,"-")</f>
        <v>-</v>
      </c>
      <c r="M94" s="193" t="str">
        <f t="shared" ref="M94:M105" si="53">IFERROR(H94/H$9,"-")</f>
        <v>-</v>
      </c>
    </row>
    <row r="95" spans="2:13" x14ac:dyDescent="0.25">
      <c r="B95" s="196" t="s">
        <v>103</v>
      </c>
      <c r="C95" s="197" t="s">
        <v>322</v>
      </c>
      <c r="D95" s="197" t="s">
        <v>322</v>
      </c>
      <c r="E95" s="197" t="s">
        <v>322</v>
      </c>
      <c r="F95" s="197" t="s">
        <v>322</v>
      </c>
      <c r="G95" s="197" t="s">
        <v>322</v>
      </c>
      <c r="H95" s="197" t="s">
        <v>322</v>
      </c>
      <c r="I95" s="199" t="str">
        <f>IFERROR(H95/G95-1,"-")</f>
        <v>-</v>
      </c>
      <c r="J95" s="198" t="str">
        <f t="shared" si="50"/>
        <v>-</v>
      </c>
      <c r="K95" s="215" t="str">
        <f t="shared" si="51"/>
        <v>-</v>
      </c>
      <c r="L95" s="197" t="str">
        <f t="shared" si="52"/>
        <v>-</v>
      </c>
      <c r="M95" s="198" t="str">
        <f t="shared" si="53"/>
        <v>-</v>
      </c>
    </row>
    <row r="96" spans="2:13" x14ac:dyDescent="0.25">
      <c r="B96" s="196" t="s">
        <v>100</v>
      </c>
      <c r="C96" s="197" t="s">
        <v>322</v>
      </c>
      <c r="D96" s="197" t="s">
        <v>322</v>
      </c>
      <c r="E96" s="197" t="s">
        <v>322</v>
      </c>
      <c r="F96" s="197" t="s">
        <v>322</v>
      </c>
      <c r="G96" s="197" t="s">
        <v>322</v>
      </c>
      <c r="H96" s="197" t="s">
        <v>322</v>
      </c>
      <c r="I96" s="199" t="str">
        <f>IFERROR(H96/G96-1,"-")</f>
        <v>-</v>
      </c>
      <c r="J96" s="198" t="str">
        <f t="shared" si="50"/>
        <v>-</v>
      </c>
      <c r="K96" s="215" t="str">
        <f t="shared" si="51"/>
        <v>-</v>
      </c>
      <c r="L96" s="197" t="str">
        <f t="shared" si="52"/>
        <v>-</v>
      </c>
      <c r="M96" s="198" t="str">
        <f t="shared" si="53"/>
        <v>-</v>
      </c>
    </row>
    <row r="97" spans="2:13" x14ac:dyDescent="0.25">
      <c r="B97" s="191" t="s">
        <v>107</v>
      </c>
      <c r="C97" s="192" t="s">
        <v>322</v>
      </c>
      <c r="D97" s="192" t="s">
        <v>322</v>
      </c>
      <c r="E97" s="192" t="s">
        <v>322</v>
      </c>
      <c r="F97" s="192" t="s">
        <v>322</v>
      </c>
      <c r="G97" s="192" t="s">
        <v>322</v>
      </c>
      <c r="H97" s="192" t="s">
        <v>322</v>
      </c>
      <c r="I97" s="194" t="str">
        <f>IFERROR(H97/G97-1,"-")</f>
        <v>-</v>
      </c>
      <c r="J97" s="193" t="str">
        <f t="shared" si="50"/>
        <v>-</v>
      </c>
      <c r="K97" s="214" t="str">
        <f t="shared" si="51"/>
        <v>-</v>
      </c>
      <c r="L97" s="192" t="str">
        <f t="shared" si="52"/>
        <v>-</v>
      </c>
      <c r="M97" s="193" t="str">
        <f t="shared" si="53"/>
        <v>-</v>
      </c>
    </row>
    <row r="98" spans="2:13" x14ac:dyDescent="0.25">
      <c r="B98" s="196" t="s">
        <v>110</v>
      </c>
      <c r="C98" s="197" t="s">
        <v>322</v>
      </c>
      <c r="D98" s="197" t="s">
        <v>322</v>
      </c>
      <c r="E98" s="197" t="s">
        <v>322</v>
      </c>
      <c r="F98" s="197" t="s">
        <v>322</v>
      </c>
      <c r="G98" s="197" t="s">
        <v>322</v>
      </c>
      <c r="H98" s="197" t="s">
        <v>322</v>
      </c>
      <c r="I98" s="199" t="str">
        <f t="shared" ref="I98:I105" si="54">IFERROR(H98/G98-1,"-")</f>
        <v>-</v>
      </c>
      <c r="J98" s="198" t="str">
        <f t="shared" si="50"/>
        <v>-</v>
      </c>
      <c r="K98" s="215" t="str">
        <f t="shared" si="51"/>
        <v>-</v>
      </c>
      <c r="L98" s="197" t="str">
        <f t="shared" si="52"/>
        <v>-</v>
      </c>
      <c r="M98" s="198" t="str">
        <f t="shared" si="53"/>
        <v>-</v>
      </c>
    </row>
    <row r="99" spans="2:13" x14ac:dyDescent="0.25">
      <c r="B99" s="196" t="s">
        <v>113</v>
      </c>
      <c r="C99" s="197" t="s">
        <v>322</v>
      </c>
      <c r="D99" s="197" t="s">
        <v>322</v>
      </c>
      <c r="E99" s="197" t="s">
        <v>322</v>
      </c>
      <c r="F99" s="197" t="s">
        <v>322</v>
      </c>
      <c r="G99" s="197" t="s">
        <v>322</v>
      </c>
      <c r="H99" s="197" t="s">
        <v>322</v>
      </c>
      <c r="I99" s="199" t="str">
        <f t="shared" si="54"/>
        <v>-</v>
      </c>
      <c r="J99" s="198" t="str">
        <f t="shared" si="50"/>
        <v>-</v>
      </c>
      <c r="K99" s="215" t="str">
        <f t="shared" si="51"/>
        <v>-</v>
      </c>
      <c r="L99" s="197" t="str">
        <f t="shared" si="52"/>
        <v>-</v>
      </c>
      <c r="M99" s="198" t="str">
        <f t="shared" si="53"/>
        <v>-</v>
      </c>
    </row>
    <row r="100" spans="2:13" x14ac:dyDescent="0.25">
      <c r="B100" s="196" t="s">
        <v>116</v>
      </c>
      <c r="C100" s="197" t="s">
        <v>322</v>
      </c>
      <c r="D100" s="197" t="s">
        <v>322</v>
      </c>
      <c r="E100" s="197" t="s">
        <v>322</v>
      </c>
      <c r="F100" s="197" t="s">
        <v>322</v>
      </c>
      <c r="G100" s="197" t="s">
        <v>322</v>
      </c>
      <c r="H100" s="197" t="s">
        <v>322</v>
      </c>
      <c r="I100" s="199" t="str">
        <f t="shared" si="54"/>
        <v>-</v>
      </c>
      <c r="J100" s="198" t="str">
        <f t="shared" si="50"/>
        <v>-</v>
      </c>
      <c r="K100" s="215" t="str">
        <f t="shared" si="51"/>
        <v>-</v>
      </c>
      <c r="L100" s="197" t="str">
        <f t="shared" si="52"/>
        <v>-</v>
      </c>
      <c r="M100" s="198" t="str">
        <f t="shared" si="53"/>
        <v>-</v>
      </c>
    </row>
    <row r="101" spans="2:13" x14ac:dyDescent="0.25">
      <c r="B101" s="196" t="s">
        <v>123</v>
      </c>
      <c r="C101" s="197" t="s">
        <v>322</v>
      </c>
      <c r="D101" s="197" t="s">
        <v>322</v>
      </c>
      <c r="E101" s="197" t="s">
        <v>322</v>
      </c>
      <c r="F101" s="197" t="s">
        <v>322</v>
      </c>
      <c r="G101" s="197" t="s">
        <v>322</v>
      </c>
      <c r="H101" s="197" t="s">
        <v>322</v>
      </c>
      <c r="I101" s="199" t="str">
        <f t="shared" si="54"/>
        <v>-</v>
      </c>
      <c r="J101" s="198" t="str">
        <f t="shared" si="50"/>
        <v>-</v>
      </c>
      <c r="K101" s="215" t="str">
        <f t="shared" si="51"/>
        <v>-</v>
      </c>
      <c r="L101" s="197" t="str">
        <f t="shared" si="52"/>
        <v>-</v>
      </c>
      <c r="M101" s="198" t="str">
        <f t="shared" si="53"/>
        <v>-</v>
      </c>
    </row>
    <row r="102" spans="2:13" x14ac:dyDescent="0.25">
      <c r="B102" s="196" t="s">
        <v>119</v>
      </c>
      <c r="C102" s="197" t="s">
        <v>322</v>
      </c>
      <c r="D102" s="197" t="s">
        <v>322</v>
      </c>
      <c r="E102" s="197" t="s">
        <v>322</v>
      </c>
      <c r="F102" s="197" t="s">
        <v>322</v>
      </c>
      <c r="G102" s="197" t="s">
        <v>322</v>
      </c>
      <c r="H102" s="197" t="s">
        <v>322</v>
      </c>
      <c r="I102" s="199" t="str">
        <f t="shared" si="54"/>
        <v>-</v>
      </c>
      <c r="J102" s="198" t="str">
        <f t="shared" si="50"/>
        <v>-</v>
      </c>
      <c r="K102" s="215" t="str">
        <f t="shared" si="51"/>
        <v>-</v>
      </c>
      <c r="L102" s="197" t="str">
        <f t="shared" si="52"/>
        <v>-</v>
      </c>
      <c r="M102" s="198" t="str">
        <f t="shared" si="53"/>
        <v>-</v>
      </c>
    </row>
    <row r="103" spans="2:13" x14ac:dyDescent="0.25">
      <c r="B103" s="196" t="s">
        <v>128</v>
      </c>
      <c r="C103" s="197" t="s">
        <v>322</v>
      </c>
      <c r="D103" s="197" t="s">
        <v>322</v>
      </c>
      <c r="E103" s="197" t="s">
        <v>322</v>
      </c>
      <c r="F103" s="197" t="s">
        <v>322</v>
      </c>
      <c r="G103" s="197" t="s">
        <v>322</v>
      </c>
      <c r="H103" s="197" t="s">
        <v>322</v>
      </c>
      <c r="I103" s="199" t="str">
        <f t="shared" si="54"/>
        <v>-</v>
      </c>
      <c r="J103" s="198" t="str">
        <f t="shared" si="50"/>
        <v>-</v>
      </c>
      <c r="K103" s="215" t="str">
        <f t="shared" si="51"/>
        <v>-</v>
      </c>
      <c r="L103" s="197" t="str">
        <f t="shared" si="52"/>
        <v>-</v>
      </c>
      <c r="M103" s="198" t="str">
        <f t="shared" si="53"/>
        <v>-</v>
      </c>
    </row>
    <row r="104" spans="2:13" x14ac:dyDescent="0.25">
      <c r="B104" s="196" t="s">
        <v>131</v>
      </c>
      <c r="C104" s="197" t="s">
        <v>322</v>
      </c>
      <c r="D104" s="197" t="s">
        <v>322</v>
      </c>
      <c r="E104" s="197" t="s">
        <v>322</v>
      </c>
      <c r="F104" s="197" t="s">
        <v>322</v>
      </c>
      <c r="G104" s="197" t="s">
        <v>322</v>
      </c>
      <c r="H104" s="197" t="s">
        <v>322</v>
      </c>
      <c r="I104" s="199" t="str">
        <f t="shared" si="54"/>
        <v>-</v>
      </c>
      <c r="J104" s="198" t="str">
        <f t="shared" si="50"/>
        <v>-</v>
      </c>
      <c r="K104" s="215" t="str">
        <f t="shared" si="51"/>
        <v>-</v>
      </c>
      <c r="L104" s="197" t="str">
        <f t="shared" si="52"/>
        <v>-</v>
      </c>
      <c r="M104" s="198" t="str">
        <f t="shared" si="53"/>
        <v>-</v>
      </c>
    </row>
    <row r="105" spans="2:13" x14ac:dyDescent="0.25">
      <c r="B105" s="202" t="s">
        <v>145</v>
      </c>
      <c r="C105" s="203" t="str">
        <f>IFERROR(C97-SUM(C98:C104),"nd")</f>
        <v>nd</v>
      </c>
      <c r="D105" s="203" t="str">
        <f t="shared" ref="D105:H105" si="55">IFERROR(D97-SUM(D98:D104),"nd")</f>
        <v>nd</v>
      </c>
      <c r="E105" s="203" t="str">
        <f t="shared" si="55"/>
        <v>nd</v>
      </c>
      <c r="F105" s="203" t="str">
        <f t="shared" si="55"/>
        <v>nd</v>
      </c>
      <c r="G105" s="203" t="str">
        <f t="shared" si="55"/>
        <v>nd</v>
      </c>
      <c r="H105" s="203" t="str">
        <f t="shared" si="55"/>
        <v>nd</v>
      </c>
      <c r="I105" s="205" t="str">
        <f t="shared" si="54"/>
        <v>-</v>
      </c>
      <c r="J105" s="204" t="str">
        <f t="shared" si="50"/>
        <v>-</v>
      </c>
      <c r="K105" s="216" t="str">
        <f t="shared" si="51"/>
        <v>-</v>
      </c>
      <c r="L105" s="203" t="str">
        <f t="shared" si="52"/>
        <v>-</v>
      </c>
      <c r="M105" s="204" t="str">
        <f t="shared" si="53"/>
        <v>-</v>
      </c>
    </row>
    <row r="106" spans="2:13" x14ac:dyDescent="0.25">
      <c r="B106" s="187" t="s">
        <v>50</v>
      </c>
      <c r="C106" s="185"/>
      <c r="D106" s="185"/>
      <c r="E106" s="185"/>
      <c r="F106" s="185"/>
      <c r="G106" s="185"/>
      <c r="H106" s="186"/>
      <c r="I106" s="186"/>
      <c r="J106" s="186"/>
      <c r="K106" s="186"/>
      <c r="L106" s="185"/>
      <c r="M106" s="185"/>
    </row>
    <row r="107" spans="2:13" x14ac:dyDescent="0.25">
      <c r="B107" s="188" t="s">
        <v>68</v>
      </c>
      <c r="C107" s="212">
        <f>IFERROR(C108+C111,"nd")</f>
        <v>33275</v>
      </c>
      <c r="D107" s="212">
        <f t="shared" ref="D107:H107" si="56">IFERROR(D108+D111,"nd")</f>
        <v>32489</v>
      </c>
      <c r="E107" s="212">
        <f t="shared" si="56"/>
        <v>13382</v>
      </c>
      <c r="F107" s="212">
        <f t="shared" si="56"/>
        <v>15703</v>
      </c>
      <c r="G107" s="212">
        <f t="shared" si="56"/>
        <v>18325</v>
      </c>
      <c r="H107" s="212">
        <f t="shared" si="56"/>
        <v>17901</v>
      </c>
      <c r="I107" s="213">
        <f>IFERROR(H107/G107-1,"-")</f>
        <v>-2.3137789904501993E-2</v>
      </c>
      <c r="J107" s="213">
        <f>IFERROR(H107/D107-1,"-")</f>
        <v>-0.44901351226568997</v>
      </c>
      <c r="K107" s="212">
        <f>IFERROR(H107-G107,"-")</f>
        <v>-424</v>
      </c>
      <c r="L107" s="212">
        <f>IFERROR(H107-D107,"-")</f>
        <v>-14588</v>
      </c>
      <c r="M107" s="213">
        <f>IFERROR(H107/H$9,"-")</f>
        <v>2.5818501745175526E-2</v>
      </c>
    </row>
    <row r="108" spans="2:13" x14ac:dyDescent="0.25">
      <c r="B108" s="191" t="s">
        <v>97</v>
      </c>
      <c r="C108" s="192">
        <v>6635</v>
      </c>
      <c r="D108" s="192">
        <v>7158</v>
      </c>
      <c r="E108" s="192">
        <v>1767</v>
      </c>
      <c r="F108" s="192">
        <v>4339</v>
      </c>
      <c r="G108" s="192">
        <v>4018</v>
      </c>
      <c r="H108" s="192">
        <v>3129</v>
      </c>
      <c r="I108" s="194">
        <f>IFERROR(H108/G108-1,"-")</f>
        <v>-0.22125435540069682</v>
      </c>
      <c r="J108" s="193">
        <f t="shared" ref="J108:J119" si="57">IFERROR(H108/D108-1,"-")</f>
        <v>-0.56286672254819781</v>
      </c>
      <c r="K108" s="214">
        <f t="shared" ref="K108:K119" si="58">IFERROR(H108-G108,"-")</f>
        <v>-889</v>
      </c>
      <c r="L108" s="192">
        <f t="shared" ref="L108:L119" si="59">IFERROR(H108-D108,"-")</f>
        <v>-4029</v>
      </c>
      <c r="M108" s="193">
        <f t="shared" ref="M108:M119" si="60">IFERROR(H108/H$9,"-")</f>
        <v>4.5129373756021577E-3</v>
      </c>
    </row>
    <row r="109" spans="2:13" x14ac:dyDescent="0.25">
      <c r="B109" s="196" t="s">
        <v>103</v>
      </c>
      <c r="C109" s="197">
        <v>4920</v>
      </c>
      <c r="D109" s="197">
        <v>4893</v>
      </c>
      <c r="E109" s="197">
        <v>1178</v>
      </c>
      <c r="F109" s="197">
        <v>3252</v>
      </c>
      <c r="G109" s="197">
        <v>2845</v>
      </c>
      <c r="H109" s="197">
        <v>1788</v>
      </c>
      <c r="I109" s="199">
        <f>IFERROR(H109/G109-1,"-")</f>
        <v>-0.37152899824253072</v>
      </c>
      <c r="J109" s="198">
        <f t="shared" si="57"/>
        <v>-0.63458001226241567</v>
      </c>
      <c r="K109" s="215">
        <f t="shared" si="58"/>
        <v>-1057</v>
      </c>
      <c r="L109" s="197">
        <f t="shared" si="59"/>
        <v>-3105</v>
      </c>
      <c r="M109" s="198">
        <f t="shared" si="60"/>
        <v>2.5788213574869474E-3</v>
      </c>
    </row>
    <row r="110" spans="2:13" x14ac:dyDescent="0.25">
      <c r="B110" s="196" t="s">
        <v>100</v>
      </c>
      <c r="C110" s="197">
        <v>1715</v>
      </c>
      <c r="D110" s="197">
        <v>2265</v>
      </c>
      <c r="E110" s="197">
        <v>589</v>
      </c>
      <c r="F110" s="197">
        <v>1087</v>
      </c>
      <c r="G110" s="197">
        <v>1173</v>
      </c>
      <c r="H110" s="197">
        <v>1341</v>
      </c>
      <c r="I110" s="199">
        <f>IFERROR(H110/G110-1,"-")</f>
        <v>0.14322250639386191</v>
      </c>
      <c r="J110" s="198">
        <f t="shared" si="57"/>
        <v>-0.40794701986754967</v>
      </c>
      <c r="K110" s="215">
        <f t="shared" si="58"/>
        <v>168</v>
      </c>
      <c r="L110" s="197">
        <f t="shared" si="59"/>
        <v>-924</v>
      </c>
      <c r="M110" s="198">
        <f t="shared" si="60"/>
        <v>1.9341160181152103E-3</v>
      </c>
    </row>
    <row r="111" spans="2:13" x14ac:dyDescent="0.25">
      <c r="B111" s="191" t="s">
        <v>107</v>
      </c>
      <c r="C111" s="192">
        <v>26640</v>
      </c>
      <c r="D111" s="192">
        <v>25331</v>
      </c>
      <c r="E111" s="192">
        <v>11615</v>
      </c>
      <c r="F111" s="192">
        <v>11364</v>
      </c>
      <c r="G111" s="192">
        <v>14307</v>
      </c>
      <c r="H111" s="192">
        <v>14772</v>
      </c>
      <c r="I111" s="194">
        <f>IFERROR(H111/G111-1,"-")</f>
        <v>3.2501572656741473E-2</v>
      </c>
      <c r="J111" s="193">
        <f t="shared" si="57"/>
        <v>-0.41684102483123442</v>
      </c>
      <c r="K111" s="214">
        <f t="shared" si="58"/>
        <v>465</v>
      </c>
      <c r="L111" s="192">
        <f t="shared" si="59"/>
        <v>-10559</v>
      </c>
      <c r="M111" s="193">
        <f t="shared" si="60"/>
        <v>2.1305564369573371E-2</v>
      </c>
    </row>
    <row r="112" spans="2:13" x14ac:dyDescent="0.25">
      <c r="B112" s="196" t="s">
        <v>110</v>
      </c>
      <c r="C112" s="197">
        <v>15751</v>
      </c>
      <c r="D112" s="197">
        <v>13472</v>
      </c>
      <c r="E112" s="197">
        <v>6038</v>
      </c>
      <c r="F112" s="197">
        <v>6928</v>
      </c>
      <c r="G112" s="197">
        <v>8513</v>
      </c>
      <c r="H112" s="197">
        <v>8358</v>
      </c>
      <c r="I112" s="199">
        <f t="shared" ref="I112:I119" si="61">IFERROR(H112/G112-1,"-")</f>
        <v>-1.8207447433337243E-2</v>
      </c>
      <c r="J112" s="198">
        <f t="shared" si="57"/>
        <v>-0.37960213776722085</v>
      </c>
      <c r="K112" s="215">
        <f t="shared" si="58"/>
        <v>-155</v>
      </c>
      <c r="L112" s="197">
        <f t="shared" si="59"/>
        <v>-5114</v>
      </c>
      <c r="M112" s="198">
        <f t="shared" si="60"/>
        <v>1.205469178180979E-2</v>
      </c>
    </row>
    <row r="113" spans="2:13" x14ac:dyDescent="0.25">
      <c r="B113" s="196" t="s">
        <v>113</v>
      </c>
      <c r="C113" s="197">
        <v>4311</v>
      </c>
      <c r="D113" s="197">
        <v>2965</v>
      </c>
      <c r="E113" s="197">
        <v>474</v>
      </c>
      <c r="F113" s="197">
        <v>425</v>
      </c>
      <c r="G113" s="197">
        <v>737</v>
      </c>
      <c r="H113" s="197">
        <v>718</v>
      </c>
      <c r="I113" s="199">
        <f t="shared" si="61"/>
        <v>-2.5780189959294431E-2</v>
      </c>
      <c r="J113" s="198">
        <f t="shared" si="57"/>
        <v>-0.75784148397976392</v>
      </c>
      <c r="K113" s="215">
        <f t="shared" si="58"/>
        <v>-19</v>
      </c>
      <c r="L113" s="197">
        <f t="shared" si="59"/>
        <v>-2247</v>
      </c>
      <c r="M113" s="198">
        <f t="shared" si="60"/>
        <v>1.0355669657022529E-3</v>
      </c>
    </row>
    <row r="114" spans="2:13" x14ac:dyDescent="0.25">
      <c r="B114" s="196" t="s">
        <v>116</v>
      </c>
      <c r="C114" s="197">
        <v>788</v>
      </c>
      <c r="D114" s="197">
        <v>1374</v>
      </c>
      <c r="E114" s="197">
        <v>623</v>
      </c>
      <c r="F114" s="197">
        <v>577</v>
      </c>
      <c r="G114" s="197">
        <v>819</v>
      </c>
      <c r="H114" s="197">
        <v>834</v>
      </c>
      <c r="I114" s="199">
        <f t="shared" si="61"/>
        <v>1.831501831501825E-2</v>
      </c>
      <c r="J114" s="198">
        <f t="shared" si="57"/>
        <v>-0.39301310043668125</v>
      </c>
      <c r="K114" s="215">
        <f t="shared" si="58"/>
        <v>15</v>
      </c>
      <c r="L114" s="197">
        <f t="shared" si="59"/>
        <v>-540</v>
      </c>
      <c r="M114" s="198">
        <f t="shared" si="60"/>
        <v>1.2028730492976028E-3</v>
      </c>
    </row>
    <row r="115" spans="2:13" x14ac:dyDescent="0.25">
      <c r="B115" s="196" t="s">
        <v>123</v>
      </c>
      <c r="C115" s="197">
        <v>386</v>
      </c>
      <c r="D115" s="197">
        <v>878</v>
      </c>
      <c r="E115" s="197">
        <v>157</v>
      </c>
      <c r="F115" s="197">
        <v>226</v>
      </c>
      <c r="G115" s="197">
        <v>295</v>
      </c>
      <c r="H115" s="197">
        <v>316</v>
      </c>
      <c r="I115" s="199">
        <f t="shared" si="61"/>
        <v>7.118644067796609E-2</v>
      </c>
      <c r="J115" s="198">
        <f t="shared" si="57"/>
        <v>-0.64009111617312076</v>
      </c>
      <c r="K115" s="215">
        <f t="shared" si="58"/>
        <v>21</v>
      </c>
      <c r="L115" s="197">
        <f t="shared" si="59"/>
        <v>-562</v>
      </c>
      <c r="M115" s="198">
        <f t="shared" si="60"/>
        <v>4.557648484149191E-4</v>
      </c>
    </row>
    <row r="116" spans="2:13" x14ac:dyDescent="0.25">
      <c r="B116" s="196" t="s">
        <v>119</v>
      </c>
      <c r="C116" s="197">
        <v>437</v>
      </c>
      <c r="D116" s="197">
        <v>345</v>
      </c>
      <c r="E116" s="197">
        <v>252</v>
      </c>
      <c r="F116" s="197">
        <v>234</v>
      </c>
      <c r="G116" s="197">
        <v>293</v>
      </c>
      <c r="H116" s="197">
        <v>249</v>
      </c>
      <c r="I116" s="199">
        <f t="shared" si="61"/>
        <v>-0.15017064846416384</v>
      </c>
      <c r="J116" s="198">
        <f t="shared" si="57"/>
        <v>-0.27826086956521734</v>
      </c>
      <c r="K116" s="215">
        <f t="shared" si="58"/>
        <v>-44</v>
      </c>
      <c r="L116" s="197">
        <f t="shared" si="59"/>
        <v>-96</v>
      </c>
      <c r="M116" s="198">
        <f t="shared" si="60"/>
        <v>3.5913116220036344E-4</v>
      </c>
    </row>
    <row r="117" spans="2:13" x14ac:dyDescent="0.25">
      <c r="B117" s="196" t="s">
        <v>128</v>
      </c>
      <c r="C117" s="197">
        <v>166</v>
      </c>
      <c r="D117" s="197">
        <v>244</v>
      </c>
      <c r="E117" s="197">
        <v>180</v>
      </c>
      <c r="F117" s="197">
        <v>62</v>
      </c>
      <c r="G117" s="197">
        <v>114</v>
      </c>
      <c r="H117" s="197">
        <v>72</v>
      </c>
      <c r="I117" s="199">
        <f t="shared" si="61"/>
        <v>-0.36842105263157898</v>
      </c>
      <c r="J117" s="198">
        <f t="shared" si="57"/>
        <v>-0.70491803278688525</v>
      </c>
      <c r="K117" s="215">
        <f t="shared" si="58"/>
        <v>-42</v>
      </c>
      <c r="L117" s="197">
        <f t="shared" si="59"/>
        <v>-172</v>
      </c>
      <c r="M117" s="198">
        <f t="shared" si="60"/>
        <v>1.0384515533504485E-4</v>
      </c>
    </row>
    <row r="118" spans="2:13" x14ac:dyDescent="0.25">
      <c r="B118" s="196" t="s">
        <v>131</v>
      </c>
      <c r="C118" s="197">
        <v>274</v>
      </c>
      <c r="D118" s="197">
        <v>221</v>
      </c>
      <c r="E118" s="197">
        <v>383</v>
      </c>
      <c r="F118" s="197">
        <v>80</v>
      </c>
      <c r="G118" s="197">
        <v>72</v>
      </c>
      <c r="H118" s="197">
        <v>90</v>
      </c>
      <c r="I118" s="199">
        <f t="shared" si="61"/>
        <v>0.25</v>
      </c>
      <c r="J118" s="198">
        <f t="shared" si="57"/>
        <v>-0.59276018099547512</v>
      </c>
      <c r="K118" s="215">
        <f t="shared" si="58"/>
        <v>18</v>
      </c>
      <c r="L118" s="197">
        <f t="shared" si="59"/>
        <v>-131</v>
      </c>
      <c r="M118" s="198">
        <f t="shared" si="60"/>
        <v>1.2980644416880606E-4</v>
      </c>
    </row>
    <row r="119" spans="2:13" x14ac:dyDescent="0.25">
      <c r="B119" s="202" t="s">
        <v>145</v>
      </c>
      <c r="C119" s="203">
        <f>IFERROR(C111-SUM(C112:C118),"nd")</f>
        <v>4527</v>
      </c>
      <c r="D119" s="203">
        <f t="shared" ref="D119:H119" si="62">IFERROR(D111-SUM(D112:D118),"nd")</f>
        <v>5832</v>
      </c>
      <c r="E119" s="203">
        <f t="shared" si="62"/>
        <v>3508</v>
      </c>
      <c r="F119" s="203">
        <f t="shared" si="62"/>
        <v>2832</v>
      </c>
      <c r="G119" s="203">
        <f t="shared" si="62"/>
        <v>3464</v>
      </c>
      <c r="H119" s="203">
        <f t="shared" si="62"/>
        <v>4135</v>
      </c>
      <c r="I119" s="205">
        <f t="shared" si="61"/>
        <v>0.19370669745958424</v>
      </c>
      <c r="J119" s="204">
        <f t="shared" si="57"/>
        <v>-0.29098079561042522</v>
      </c>
      <c r="K119" s="216">
        <f t="shared" si="58"/>
        <v>671</v>
      </c>
      <c r="L119" s="203">
        <f t="shared" si="59"/>
        <v>-1697</v>
      </c>
      <c r="M119" s="204">
        <f t="shared" si="60"/>
        <v>5.9638849626445899E-3</v>
      </c>
    </row>
    <row r="120" spans="2:13" x14ac:dyDescent="0.25">
      <c r="B120" s="187" t="s">
        <v>51</v>
      </c>
      <c r="C120" s="185"/>
      <c r="D120" s="185"/>
      <c r="E120" s="185"/>
      <c r="F120" s="185"/>
      <c r="G120" s="185"/>
      <c r="H120" s="186"/>
      <c r="I120" s="186"/>
      <c r="J120" s="186"/>
      <c r="K120" s="186"/>
      <c r="L120" s="185"/>
      <c r="M120" s="185"/>
    </row>
    <row r="121" spans="2:13" x14ac:dyDescent="0.25">
      <c r="B121" s="188" t="s">
        <v>68</v>
      </c>
      <c r="C121" s="212" t="str">
        <f>IFERROR(C122+C125,"nd")</f>
        <v>nd</v>
      </c>
      <c r="D121" s="212" t="str">
        <f t="shared" ref="D121:H121" si="63">IFERROR(D122+D125,"nd")</f>
        <v>nd</v>
      </c>
      <c r="E121" s="212" t="str">
        <f t="shared" si="63"/>
        <v>nd</v>
      </c>
      <c r="F121" s="212" t="str">
        <f t="shared" si="63"/>
        <v>nd</v>
      </c>
      <c r="G121" s="212" t="str">
        <f t="shared" si="63"/>
        <v>nd</v>
      </c>
      <c r="H121" s="212" t="str">
        <f t="shared" si="63"/>
        <v>nd</v>
      </c>
      <c r="I121" s="213" t="str">
        <f>IFERROR(H121/G121-1,"-")</f>
        <v>-</v>
      </c>
      <c r="J121" s="213" t="str">
        <f>IFERROR(H121/D121-1,"-")</f>
        <v>-</v>
      </c>
      <c r="K121" s="212" t="str">
        <f>IFERROR(H121-G121,"-")</f>
        <v>-</v>
      </c>
      <c r="L121" s="212" t="str">
        <f>IFERROR(H121-D121,"-")</f>
        <v>-</v>
      </c>
      <c r="M121" s="213" t="str">
        <f>IFERROR(H121/H$9,"-")</f>
        <v>-</v>
      </c>
    </row>
    <row r="122" spans="2:13" x14ac:dyDescent="0.25">
      <c r="B122" s="191" t="s">
        <v>97</v>
      </c>
      <c r="C122" s="192" t="s">
        <v>322</v>
      </c>
      <c r="D122" s="192" t="s">
        <v>322</v>
      </c>
      <c r="E122" s="192" t="s">
        <v>322</v>
      </c>
      <c r="F122" s="192" t="s">
        <v>322</v>
      </c>
      <c r="G122" s="192" t="s">
        <v>322</v>
      </c>
      <c r="H122" s="192" t="s">
        <v>322</v>
      </c>
      <c r="I122" s="194" t="str">
        <f>IFERROR(H122/G122-1,"-")</f>
        <v>-</v>
      </c>
      <c r="J122" s="193" t="str">
        <f t="shared" ref="J122:J133" si="64">IFERROR(H122/D122-1,"-")</f>
        <v>-</v>
      </c>
      <c r="K122" s="214" t="str">
        <f t="shared" ref="K122:K133" si="65">IFERROR(H122-G122,"-")</f>
        <v>-</v>
      </c>
      <c r="L122" s="192" t="str">
        <f t="shared" ref="L122:L133" si="66">IFERROR(H122-D122,"-")</f>
        <v>-</v>
      </c>
      <c r="M122" s="193" t="str">
        <f t="shared" ref="M122:M133" si="67">IFERROR(H122/H$9,"-")</f>
        <v>-</v>
      </c>
    </row>
    <row r="123" spans="2:13" x14ac:dyDescent="0.25">
      <c r="B123" s="196" t="s">
        <v>103</v>
      </c>
      <c r="C123" s="197" t="s">
        <v>322</v>
      </c>
      <c r="D123" s="197" t="s">
        <v>322</v>
      </c>
      <c r="E123" s="197" t="s">
        <v>322</v>
      </c>
      <c r="F123" s="197" t="s">
        <v>322</v>
      </c>
      <c r="G123" s="197" t="s">
        <v>322</v>
      </c>
      <c r="H123" s="197" t="s">
        <v>322</v>
      </c>
      <c r="I123" s="199" t="str">
        <f>IFERROR(H123/G123-1,"-")</f>
        <v>-</v>
      </c>
      <c r="J123" s="198" t="str">
        <f t="shared" si="64"/>
        <v>-</v>
      </c>
      <c r="K123" s="215" t="str">
        <f t="shared" si="65"/>
        <v>-</v>
      </c>
      <c r="L123" s="197" t="str">
        <f t="shared" si="66"/>
        <v>-</v>
      </c>
      <c r="M123" s="198" t="str">
        <f t="shared" si="67"/>
        <v>-</v>
      </c>
    </row>
    <row r="124" spans="2:13" x14ac:dyDescent="0.25">
      <c r="B124" s="196" t="s">
        <v>100</v>
      </c>
      <c r="C124" s="197" t="s">
        <v>322</v>
      </c>
      <c r="D124" s="197" t="s">
        <v>322</v>
      </c>
      <c r="E124" s="197" t="s">
        <v>322</v>
      </c>
      <c r="F124" s="197" t="s">
        <v>322</v>
      </c>
      <c r="G124" s="197" t="s">
        <v>322</v>
      </c>
      <c r="H124" s="197" t="s">
        <v>322</v>
      </c>
      <c r="I124" s="199" t="str">
        <f>IFERROR(H124/G124-1,"-")</f>
        <v>-</v>
      </c>
      <c r="J124" s="198" t="str">
        <f t="shared" si="64"/>
        <v>-</v>
      </c>
      <c r="K124" s="215" t="str">
        <f t="shared" si="65"/>
        <v>-</v>
      </c>
      <c r="L124" s="197" t="str">
        <f t="shared" si="66"/>
        <v>-</v>
      </c>
      <c r="M124" s="198" t="str">
        <f t="shared" si="67"/>
        <v>-</v>
      </c>
    </row>
    <row r="125" spans="2:13" x14ac:dyDescent="0.25">
      <c r="B125" s="191" t="s">
        <v>107</v>
      </c>
      <c r="C125" s="192" t="s">
        <v>322</v>
      </c>
      <c r="D125" s="192" t="s">
        <v>322</v>
      </c>
      <c r="E125" s="192" t="s">
        <v>322</v>
      </c>
      <c r="F125" s="192" t="s">
        <v>322</v>
      </c>
      <c r="G125" s="192" t="s">
        <v>322</v>
      </c>
      <c r="H125" s="192" t="s">
        <v>322</v>
      </c>
      <c r="I125" s="194" t="str">
        <f>IFERROR(H125/G125-1,"-")</f>
        <v>-</v>
      </c>
      <c r="J125" s="193" t="str">
        <f t="shared" si="64"/>
        <v>-</v>
      </c>
      <c r="K125" s="214" t="str">
        <f t="shared" si="65"/>
        <v>-</v>
      </c>
      <c r="L125" s="192" t="str">
        <f t="shared" si="66"/>
        <v>-</v>
      </c>
      <c r="M125" s="193" t="str">
        <f t="shared" si="67"/>
        <v>-</v>
      </c>
    </row>
    <row r="126" spans="2:13" x14ac:dyDescent="0.25">
      <c r="B126" s="196" t="s">
        <v>110</v>
      </c>
      <c r="C126" s="197" t="s">
        <v>322</v>
      </c>
      <c r="D126" s="197" t="s">
        <v>322</v>
      </c>
      <c r="E126" s="197" t="s">
        <v>322</v>
      </c>
      <c r="F126" s="197" t="s">
        <v>322</v>
      </c>
      <c r="G126" s="197" t="s">
        <v>322</v>
      </c>
      <c r="H126" s="197" t="s">
        <v>322</v>
      </c>
      <c r="I126" s="199" t="str">
        <f t="shared" ref="I126:I133" si="68">IFERROR(H126/G126-1,"-")</f>
        <v>-</v>
      </c>
      <c r="J126" s="198" t="str">
        <f t="shared" si="64"/>
        <v>-</v>
      </c>
      <c r="K126" s="215" t="str">
        <f t="shared" si="65"/>
        <v>-</v>
      </c>
      <c r="L126" s="197" t="str">
        <f t="shared" si="66"/>
        <v>-</v>
      </c>
      <c r="M126" s="198" t="str">
        <f t="shared" si="67"/>
        <v>-</v>
      </c>
    </row>
    <row r="127" spans="2:13" x14ac:dyDescent="0.25">
      <c r="B127" s="196" t="s">
        <v>113</v>
      </c>
      <c r="C127" s="197" t="s">
        <v>322</v>
      </c>
      <c r="D127" s="197" t="s">
        <v>322</v>
      </c>
      <c r="E127" s="197" t="s">
        <v>322</v>
      </c>
      <c r="F127" s="197" t="s">
        <v>322</v>
      </c>
      <c r="G127" s="197" t="s">
        <v>322</v>
      </c>
      <c r="H127" s="197" t="s">
        <v>322</v>
      </c>
      <c r="I127" s="199" t="str">
        <f t="shared" si="68"/>
        <v>-</v>
      </c>
      <c r="J127" s="198" t="str">
        <f t="shared" si="64"/>
        <v>-</v>
      </c>
      <c r="K127" s="215" t="str">
        <f t="shared" si="65"/>
        <v>-</v>
      </c>
      <c r="L127" s="197" t="str">
        <f t="shared" si="66"/>
        <v>-</v>
      </c>
      <c r="M127" s="198" t="str">
        <f t="shared" si="67"/>
        <v>-</v>
      </c>
    </row>
    <row r="128" spans="2:13" x14ac:dyDescent="0.25">
      <c r="B128" s="196" t="s">
        <v>116</v>
      </c>
      <c r="C128" s="197" t="s">
        <v>322</v>
      </c>
      <c r="D128" s="197" t="s">
        <v>322</v>
      </c>
      <c r="E128" s="197" t="s">
        <v>322</v>
      </c>
      <c r="F128" s="197" t="s">
        <v>322</v>
      </c>
      <c r="G128" s="197" t="s">
        <v>322</v>
      </c>
      <c r="H128" s="197" t="s">
        <v>322</v>
      </c>
      <c r="I128" s="199" t="str">
        <f t="shared" si="68"/>
        <v>-</v>
      </c>
      <c r="J128" s="198" t="str">
        <f t="shared" si="64"/>
        <v>-</v>
      </c>
      <c r="K128" s="215" t="str">
        <f t="shared" si="65"/>
        <v>-</v>
      </c>
      <c r="L128" s="197" t="str">
        <f t="shared" si="66"/>
        <v>-</v>
      </c>
      <c r="M128" s="198" t="str">
        <f t="shared" si="67"/>
        <v>-</v>
      </c>
    </row>
    <row r="129" spans="2:13" x14ac:dyDescent="0.25">
      <c r="B129" s="196" t="s">
        <v>123</v>
      </c>
      <c r="C129" s="197" t="s">
        <v>322</v>
      </c>
      <c r="D129" s="197" t="s">
        <v>322</v>
      </c>
      <c r="E129" s="197" t="s">
        <v>322</v>
      </c>
      <c r="F129" s="197" t="s">
        <v>322</v>
      </c>
      <c r="G129" s="197" t="s">
        <v>322</v>
      </c>
      <c r="H129" s="197" t="s">
        <v>322</v>
      </c>
      <c r="I129" s="199" t="str">
        <f t="shared" si="68"/>
        <v>-</v>
      </c>
      <c r="J129" s="198" t="str">
        <f t="shared" si="64"/>
        <v>-</v>
      </c>
      <c r="K129" s="215" t="str">
        <f t="shared" si="65"/>
        <v>-</v>
      </c>
      <c r="L129" s="197" t="str">
        <f t="shared" si="66"/>
        <v>-</v>
      </c>
      <c r="M129" s="198" t="str">
        <f t="shared" si="67"/>
        <v>-</v>
      </c>
    </row>
    <row r="130" spans="2:13" x14ac:dyDescent="0.25">
      <c r="B130" s="196" t="s">
        <v>119</v>
      </c>
      <c r="C130" s="197" t="s">
        <v>322</v>
      </c>
      <c r="D130" s="197" t="s">
        <v>322</v>
      </c>
      <c r="E130" s="197" t="s">
        <v>322</v>
      </c>
      <c r="F130" s="197" t="s">
        <v>322</v>
      </c>
      <c r="G130" s="197" t="s">
        <v>322</v>
      </c>
      <c r="H130" s="197" t="s">
        <v>322</v>
      </c>
      <c r="I130" s="199" t="str">
        <f t="shared" si="68"/>
        <v>-</v>
      </c>
      <c r="J130" s="198" t="str">
        <f t="shared" si="64"/>
        <v>-</v>
      </c>
      <c r="K130" s="215" t="str">
        <f t="shared" si="65"/>
        <v>-</v>
      </c>
      <c r="L130" s="197" t="str">
        <f t="shared" si="66"/>
        <v>-</v>
      </c>
      <c r="M130" s="198" t="str">
        <f t="shared" si="67"/>
        <v>-</v>
      </c>
    </row>
    <row r="131" spans="2:13" x14ac:dyDescent="0.25">
      <c r="B131" s="196" t="s">
        <v>128</v>
      </c>
      <c r="C131" s="197" t="s">
        <v>322</v>
      </c>
      <c r="D131" s="197" t="s">
        <v>322</v>
      </c>
      <c r="E131" s="197" t="s">
        <v>322</v>
      </c>
      <c r="F131" s="197" t="s">
        <v>322</v>
      </c>
      <c r="G131" s="197" t="s">
        <v>322</v>
      </c>
      <c r="H131" s="197" t="s">
        <v>322</v>
      </c>
      <c r="I131" s="199" t="str">
        <f t="shared" si="68"/>
        <v>-</v>
      </c>
      <c r="J131" s="198" t="str">
        <f t="shared" si="64"/>
        <v>-</v>
      </c>
      <c r="K131" s="215" t="str">
        <f t="shared" si="65"/>
        <v>-</v>
      </c>
      <c r="L131" s="197" t="str">
        <f t="shared" si="66"/>
        <v>-</v>
      </c>
      <c r="M131" s="198" t="str">
        <f t="shared" si="67"/>
        <v>-</v>
      </c>
    </row>
    <row r="132" spans="2:13" x14ac:dyDescent="0.25">
      <c r="B132" s="196" t="s">
        <v>131</v>
      </c>
      <c r="C132" s="197" t="s">
        <v>322</v>
      </c>
      <c r="D132" s="197" t="s">
        <v>322</v>
      </c>
      <c r="E132" s="197" t="s">
        <v>322</v>
      </c>
      <c r="F132" s="197" t="s">
        <v>322</v>
      </c>
      <c r="G132" s="197" t="s">
        <v>322</v>
      </c>
      <c r="H132" s="197" t="s">
        <v>322</v>
      </c>
      <c r="I132" s="199" t="str">
        <f t="shared" si="68"/>
        <v>-</v>
      </c>
      <c r="J132" s="198" t="str">
        <f t="shared" si="64"/>
        <v>-</v>
      </c>
      <c r="K132" s="215" t="str">
        <f t="shared" si="65"/>
        <v>-</v>
      </c>
      <c r="L132" s="197" t="str">
        <f t="shared" si="66"/>
        <v>-</v>
      </c>
      <c r="M132" s="198" t="str">
        <f t="shared" si="67"/>
        <v>-</v>
      </c>
    </row>
    <row r="133" spans="2:13" x14ac:dyDescent="0.25">
      <c r="B133" s="202" t="s">
        <v>145</v>
      </c>
      <c r="C133" s="203" t="str">
        <f>IFERROR(C125-SUM(C126:C132),"nd")</f>
        <v>nd</v>
      </c>
      <c r="D133" s="203" t="str">
        <f t="shared" ref="D133:H133" si="69">IFERROR(D125-SUM(D126:D132),"nd")</f>
        <v>nd</v>
      </c>
      <c r="E133" s="203" t="str">
        <f t="shared" si="69"/>
        <v>nd</v>
      </c>
      <c r="F133" s="203" t="str">
        <f t="shared" si="69"/>
        <v>nd</v>
      </c>
      <c r="G133" s="203" t="str">
        <f t="shared" si="69"/>
        <v>nd</v>
      </c>
      <c r="H133" s="203" t="str">
        <f t="shared" si="69"/>
        <v>nd</v>
      </c>
      <c r="I133" s="205" t="str">
        <f t="shared" si="68"/>
        <v>-</v>
      </c>
      <c r="J133" s="204" t="str">
        <f t="shared" si="64"/>
        <v>-</v>
      </c>
      <c r="K133" s="216" t="str">
        <f t="shared" si="65"/>
        <v>-</v>
      </c>
      <c r="L133" s="203" t="str">
        <f t="shared" si="66"/>
        <v>-</v>
      </c>
      <c r="M133" s="204" t="str">
        <f t="shared" si="67"/>
        <v>-</v>
      </c>
    </row>
    <row r="134" spans="2:13" x14ac:dyDescent="0.25">
      <c r="B134" s="187" t="s">
        <v>52</v>
      </c>
      <c r="C134" s="185"/>
      <c r="D134" s="185"/>
      <c r="E134" s="185"/>
      <c r="F134" s="185"/>
      <c r="G134" s="185"/>
      <c r="H134" s="186"/>
      <c r="I134" s="186"/>
      <c r="J134" s="186"/>
      <c r="K134" s="186"/>
      <c r="L134" s="185"/>
      <c r="M134" s="185"/>
    </row>
    <row r="135" spans="2:13" x14ac:dyDescent="0.25">
      <c r="B135" s="188" t="s">
        <v>68</v>
      </c>
      <c r="C135" s="212">
        <f>IFERROR(C136+C139,"nd")</f>
        <v>59858</v>
      </c>
      <c r="D135" s="212">
        <f t="shared" ref="D135:H135" si="70">IFERROR(D136+D139,"nd")</f>
        <v>41759</v>
      </c>
      <c r="E135" s="212">
        <f t="shared" si="70"/>
        <v>13012</v>
      </c>
      <c r="F135" s="212">
        <f t="shared" si="70"/>
        <v>25747</v>
      </c>
      <c r="G135" s="212">
        <f t="shared" si="70"/>
        <v>27187</v>
      </c>
      <c r="H135" s="212">
        <f t="shared" si="70"/>
        <v>28802</v>
      </c>
      <c r="I135" s="213">
        <f>IFERROR(H135/G135-1,"-")</f>
        <v>5.9403391326737109E-2</v>
      </c>
      <c r="J135" s="213">
        <f>IFERROR(H135/D135-1,"-")</f>
        <v>-0.3102804185923993</v>
      </c>
      <c r="K135" s="212">
        <f>IFERROR(H135-G135,"-")</f>
        <v>1615</v>
      </c>
      <c r="L135" s="212">
        <f>IFERROR(H135-D135,"-")</f>
        <v>-12957</v>
      </c>
      <c r="M135" s="213">
        <f>IFERROR(H135/H$9,"-")</f>
        <v>4.1540946721666139E-2</v>
      </c>
    </row>
    <row r="136" spans="2:13" x14ac:dyDescent="0.25">
      <c r="B136" s="191" t="s">
        <v>97</v>
      </c>
      <c r="C136" s="192">
        <v>12082</v>
      </c>
      <c r="D136" s="192">
        <v>5903</v>
      </c>
      <c r="E136" s="192">
        <v>742</v>
      </c>
      <c r="F136" s="192">
        <v>4344</v>
      </c>
      <c r="G136" s="192">
        <v>5028</v>
      </c>
      <c r="H136" s="192">
        <v>4139</v>
      </c>
      <c r="I136" s="194">
        <f>IFERROR(H136/G136-1,"-")</f>
        <v>-0.17680986475735883</v>
      </c>
      <c r="J136" s="193">
        <f t="shared" ref="J136:J147" si="71">IFERROR(H136/D136-1,"-")</f>
        <v>-0.29883110282906999</v>
      </c>
      <c r="K136" s="214">
        <f t="shared" ref="K136:K147" si="72">IFERROR(H136-G136,"-")</f>
        <v>-889</v>
      </c>
      <c r="L136" s="192">
        <f t="shared" ref="L136:L147" si="73">IFERROR(H136-D136,"-")</f>
        <v>-1764</v>
      </c>
      <c r="M136" s="193">
        <f t="shared" ref="M136:M147" si="74">IFERROR(H136/H$9,"-")</f>
        <v>5.9696541379409811E-3</v>
      </c>
    </row>
    <row r="137" spans="2:13" x14ac:dyDescent="0.25">
      <c r="B137" s="196" t="s">
        <v>103</v>
      </c>
      <c r="C137" s="197">
        <v>10367</v>
      </c>
      <c r="D137" s="197">
        <v>4455</v>
      </c>
      <c r="E137" s="197">
        <v>617</v>
      </c>
      <c r="F137" s="197">
        <v>3031</v>
      </c>
      <c r="G137" s="197">
        <v>3466</v>
      </c>
      <c r="H137" s="197">
        <v>2932</v>
      </c>
      <c r="I137" s="199">
        <f>IFERROR(H137/G137-1,"-")</f>
        <v>-0.15406809001731103</v>
      </c>
      <c r="J137" s="198">
        <f t="shared" si="71"/>
        <v>-0.34186307519640857</v>
      </c>
      <c r="K137" s="215">
        <f t="shared" si="72"/>
        <v>-534</v>
      </c>
      <c r="L137" s="197">
        <f t="shared" si="73"/>
        <v>-1523</v>
      </c>
      <c r="M137" s="198">
        <f t="shared" si="74"/>
        <v>4.2288054922548822E-3</v>
      </c>
    </row>
    <row r="138" spans="2:13" x14ac:dyDescent="0.25">
      <c r="B138" s="196" t="s">
        <v>100</v>
      </c>
      <c r="C138" s="197">
        <v>1715</v>
      </c>
      <c r="D138" s="197">
        <v>1448</v>
      </c>
      <c r="E138" s="197">
        <v>125</v>
      </c>
      <c r="F138" s="197">
        <v>1313</v>
      </c>
      <c r="G138" s="197">
        <v>1562</v>
      </c>
      <c r="H138" s="197">
        <v>1207</v>
      </c>
      <c r="I138" s="199">
        <f>IFERROR(H138/G138-1,"-")</f>
        <v>-0.22727272727272729</v>
      </c>
      <c r="J138" s="198">
        <f t="shared" si="71"/>
        <v>-0.16643646408839774</v>
      </c>
      <c r="K138" s="215">
        <f t="shared" si="72"/>
        <v>-355</v>
      </c>
      <c r="L138" s="197">
        <f t="shared" si="73"/>
        <v>-241</v>
      </c>
      <c r="M138" s="198">
        <f t="shared" si="74"/>
        <v>1.7408486456860991E-3</v>
      </c>
    </row>
    <row r="139" spans="2:13" x14ac:dyDescent="0.25">
      <c r="B139" s="191" t="s">
        <v>107</v>
      </c>
      <c r="C139" s="192">
        <v>47776</v>
      </c>
      <c r="D139" s="192">
        <v>35856</v>
      </c>
      <c r="E139" s="192">
        <v>12270</v>
      </c>
      <c r="F139" s="192">
        <v>21403</v>
      </c>
      <c r="G139" s="192">
        <v>22159</v>
      </c>
      <c r="H139" s="192">
        <v>24663</v>
      </c>
      <c r="I139" s="194">
        <f>IFERROR(H139/G139-1,"-")</f>
        <v>0.11300148923687892</v>
      </c>
      <c r="J139" s="193">
        <f t="shared" si="71"/>
        <v>-0.31216532797858099</v>
      </c>
      <c r="K139" s="214">
        <f t="shared" si="72"/>
        <v>2504</v>
      </c>
      <c r="L139" s="192">
        <f t="shared" si="73"/>
        <v>-11193</v>
      </c>
      <c r="M139" s="193">
        <f t="shared" si="74"/>
        <v>3.5571292583725156E-2</v>
      </c>
    </row>
    <row r="140" spans="2:13" x14ac:dyDescent="0.25">
      <c r="B140" s="196" t="s">
        <v>110</v>
      </c>
      <c r="C140" s="197">
        <v>26338</v>
      </c>
      <c r="D140" s="197">
        <v>17946</v>
      </c>
      <c r="E140" s="197">
        <v>6096</v>
      </c>
      <c r="F140" s="197">
        <v>7784</v>
      </c>
      <c r="G140" s="197">
        <v>8638</v>
      </c>
      <c r="H140" s="197">
        <v>10525</v>
      </c>
      <c r="I140" s="199">
        <f t="shared" ref="I140:I147" si="75">IFERROR(H140/G140-1,"-")</f>
        <v>0.21845334568187091</v>
      </c>
      <c r="J140" s="198">
        <f t="shared" si="71"/>
        <v>-0.41351833277610606</v>
      </c>
      <c r="K140" s="215">
        <f t="shared" si="72"/>
        <v>1887</v>
      </c>
      <c r="L140" s="197">
        <f t="shared" si="73"/>
        <v>-7421</v>
      </c>
      <c r="M140" s="198">
        <f t="shared" si="74"/>
        <v>1.518014249862982E-2</v>
      </c>
    </row>
    <row r="141" spans="2:13" x14ac:dyDescent="0.25">
      <c r="B141" s="196" t="s">
        <v>113</v>
      </c>
      <c r="C141" s="197">
        <v>1691</v>
      </c>
      <c r="D141" s="197">
        <v>1532</v>
      </c>
      <c r="E141" s="197">
        <v>664</v>
      </c>
      <c r="F141" s="197">
        <v>1817</v>
      </c>
      <c r="G141" s="197">
        <v>1432</v>
      </c>
      <c r="H141" s="197">
        <v>1629</v>
      </c>
      <c r="I141" s="199">
        <f t="shared" si="75"/>
        <v>0.13756983240223453</v>
      </c>
      <c r="J141" s="198">
        <f t="shared" si="71"/>
        <v>6.3315926892950403E-2</v>
      </c>
      <c r="K141" s="215">
        <f t="shared" si="72"/>
        <v>197</v>
      </c>
      <c r="L141" s="197">
        <f t="shared" si="73"/>
        <v>97</v>
      </c>
      <c r="M141" s="198">
        <f t="shared" si="74"/>
        <v>2.3494966394553896E-3</v>
      </c>
    </row>
    <row r="142" spans="2:13" x14ac:dyDescent="0.25">
      <c r="B142" s="196" t="s">
        <v>116</v>
      </c>
      <c r="C142" s="197">
        <v>5747</v>
      </c>
      <c r="D142" s="197">
        <v>2155</v>
      </c>
      <c r="E142" s="197">
        <v>466</v>
      </c>
      <c r="F142" s="197">
        <v>2321</v>
      </c>
      <c r="G142" s="197">
        <v>2327</v>
      </c>
      <c r="H142" s="197">
        <v>2257</v>
      </c>
      <c r="I142" s="199">
        <f t="shared" si="75"/>
        <v>-3.0081650193382048E-2</v>
      </c>
      <c r="J142" s="198">
        <f t="shared" si="71"/>
        <v>4.7331786542923471E-2</v>
      </c>
      <c r="K142" s="215">
        <f t="shared" si="72"/>
        <v>-70</v>
      </c>
      <c r="L142" s="197">
        <f t="shared" si="73"/>
        <v>102</v>
      </c>
      <c r="M142" s="198">
        <f t="shared" si="74"/>
        <v>3.2552571609888365E-3</v>
      </c>
    </row>
    <row r="143" spans="2:13" x14ac:dyDescent="0.25">
      <c r="B143" s="196" t="s">
        <v>123</v>
      </c>
      <c r="C143" s="197">
        <v>963</v>
      </c>
      <c r="D143" s="197">
        <v>791</v>
      </c>
      <c r="E143" s="197">
        <v>359</v>
      </c>
      <c r="F143" s="197">
        <v>1111</v>
      </c>
      <c r="G143" s="197">
        <v>847</v>
      </c>
      <c r="H143" s="197">
        <v>722</v>
      </c>
      <c r="I143" s="199">
        <f t="shared" si="75"/>
        <v>-0.14757969303423846</v>
      </c>
      <c r="J143" s="198">
        <f t="shared" si="71"/>
        <v>-8.7231352718078359E-2</v>
      </c>
      <c r="K143" s="215">
        <f t="shared" si="72"/>
        <v>-125</v>
      </c>
      <c r="L143" s="197">
        <f t="shared" si="73"/>
        <v>-69</v>
      </c>
      <c r="M143" s="198">
        <f t="shared" si="74"/>
        <v>1.0413361409986443E-3</v>
      </c>
    </row>
    <row r="144" spans="2:13" x14ac:dyDescent="0.25">
      <c r="B144" s="196" t="s">
        <v>119</v>
      </c>
      <c r="C144" s="197">
        <v>468</v>
      </c>
      <c r="D144" s="197">
        <v>414</v>
      </c>
      <c r="E144" s="197">
        <v>190</v>
      </c>
      <c r="F144" s="197">
        <v>557</v>
      </c>
      <c r="G144" s="197">
        <v>406</v>
      </c>
      <c r="H144" s="197">
        <v>471</v>
      </c>
      <c r="I144" s="199">
        <f t="shared" si="75"/>
        <v>0.16009852216748777</v>
      </c>
      <c r="J144" s="198">
        <f t="shared" si="71"/>
        <v>0.1376811594202898</v>
      </c>
      <c r="K144" s="215">
        <f t="shared" si="72"/>
        <v>65</v>
      </c>
      <c r="L144" s="197">
        <f t="shared" si="73"/>
        <v>57</v>
      </c>
      <c r="M144" s="198">
        <f t="shared" si="74"/>
        <v>6.7932039115008505E-4</v>
      </c>
    </row>
    <row r="145" spans="2:13" x14ac:dyDescent="0.25">
      <c r="B145" s="196" t="s">
        <v>128</v>
      </c>
      <c r="C145" s="197">
        <v>616</v>
      </c>
      <c r="D145" s="197">
        <v>558</v>
      </c>
      <c r="E145" s="197">
        <v>380</v>
      </c>
      <c r="F145" s="197">
        <v>230</v>
      </c>
      <c r="G145" s="197">
        <v>294</v>
      </c>
      <c r="H145" s="197">
        <v>188</v>
      </c>
      <c r="I145" s="199">
        <f t="shared" si="75"/>
        <v>-0.36054421768707479</v>
      </c>
      <c r="J145" s="198">
        <f t="shared" si="71"/>
        <v>-0.66308243727598559</v>
      </c>
      <c r="K145" s="215">
        <f t="shared" si="72"/>
        <v>-106</v>
      </c>
      <c r="L145" s="197">
        <f t="shared" si="73"/>
        <v>-370</v>
      </c>
      <c r="M145" s="198">
        <f t="shared" si="74"/>
        <v>2.7115123893039491E-4</v>
      </c>
    </row>
    <row r="146" spans="2:13" x14ac:dyDescent="0.25">
      <c r="B146" s="196" t="s">
        <v>131</v>
      </c>
      <c r="C146" s="197">
        <v>2881</v>
      </c>
      <c r="D146" s="197">
        <v>1051</v>
      </c>
      <c r="E146" s="197">
        <v>656</v>
      </c>
      <c r="F146" s="197">
        <v>182</v>
      </c>
      <c r="G146" s="197">
        <v>293</v>
      </c>
      <c r="H146" s="197">
        <v>322</v>
      </c>
      <c r="I146" s="199">
        <f t="shared" si="75"/>
        <v>9.8976109215016983E-2</v>
      </c>
      <c r="J146" s="198">
        <f t="shared" si="71"/>
        <v>-0.69362511893434831</v>
      </c>
      <c r="K146" s="215">
        <f t="shared" si="72"/>
        <v>29</v>
      </c>
      <c r="L146" s="197">
        <f t="shared" si="73"/>
        <v>-729</v>
      </c>
      <c r="M146" s="198">
        <f t="shared" si="74"/>
        <v>4.6441861135950618E-4</v>
      </c>
    </row>
    <row r="147" spans="2:13" x14ac:dyDescent="0.25">
      <c r="B147" s="202" t="s">
        <v>145</v>
      </c>
      <c r="C147" s="203">
        <f>IFERROR(C139-SUM(C140:C146),"nd")</f>
        <v>9072</v>
      </c>
      <c r="D147" s="203">
        <f t="shared" ref="D147:H147" si="76">IFERROR(D139-SUM(D140:D146),"nd")</f>
        <v>11409</v>
      </c>
      <c r="E147" s="203">
        <f t="shared" si="76"/>
        <v>3459</v>
      </c>
      <c r="F147" s="203">
        <f t="shared" si="76"/>
        <v>7401</v>
      </c>
      <c r="G147" s="203">
        <f t="shared" si="76"/>
        <v>7922</v>
      </c>
      <c r="H147" s="203">
        <f t="shared" si="76"/>
        <v>8549</v>
      </c>
      <c r="I147" s="205">
        <f t="shared" si="75"/>
        <v>7.9146680131279901E-2</v>
      </c>
      <c r="J147" s="204">
        <f t="shared" si="71"/>
        <v>-0.25067928828118158</v>
      </c>
      <c r="K147" s="216">
        <f t="shared" si="72"/>
        <v>627</v>
      </c>
      <c r="L147" s="203">
        <f t="shared" si="73"/>
        <v>-2860</v>
      </c>
      <c r="M147" s="204">
        <f t="shared" si="74"/>
        <v>1.2330169902212479E-2</v>
      </c>
    </row>
    <row r="148" spans="2:13" x14ac:dyDescent="0.25">
      <c r="B148" s="187" t="s">
        <v>53</v>
      </c>
      <c r="C148" s="185"/>
      <c r="D148" s="185"/>
      <c r="E148" s="185"/>
      <c r="F148" s="185"/>
      <c r="G148" s="185"/>
      <c r="H148" s="186"/>
      <c r="I148" s="186"/>
      <c r="J148" s="186"/>
      <c r="K148" s="186"/>
      <c r="L148" s="185"/>
      <c r="M148" s="185"/>
    </row>
    <row r="149" spans="2:13" x14ac:dyDescent="0.25">
      <c r="B149" s="188" t="s">
        <v>68</v>
      </c>
      <c r="C149" s="212">
        <f>IFERROR(C150+C153,"nd")</f>
        <v>4111</v>
      </c>
      <c r="D149" s="212">
        <f t="shared" ref="D149:H149" si="77">IFERROR(D150+D153,"nd")</f>
        <v>3403</v>
      </c>
      <c r="E149" s="212">
        <f t="shared" si="77"/>
        <v>1913</v>
      </c>
      <c r="F149" s="212">
        <f t="shared" si="77"/>
        <v>7811</v>
      </c>
      <c r="G149" s="212">
        <f t="shared" si="77"/>
        <v>10193</v>
      </c>
      <c r="H149" s="212">
        <f t="shared" si="77"/>
        <v>29712</v>
      </c>
      <c r="I149" s="213">
        <f>IFERROR(H149/G149-1,"-")</f>
        <v>1.9149416266064945</v>
      </c>
      <c r="J149" s="213">
        <f>IFERROR(H149/D149-1,"-")</f>
        <v>7.7311196003526295</v>
      </c>
      <c r="K149" s="212">
        <f>IFERROR(H149-G149,"-")</f>
        <v>19519</v>
      </c>
      <c r="L149" s="212">
        <f>IFERROR(H149-D149,"-")</f>
        <v>26309</v>
      </c>
      <c r="M149" s="213">
        <f>IFERROR(H149/H$9,"-")</f>
        <v>4.2853434101595179E-2</v>
      </c>
    </row>
    <row r="150" spans="2:13" x14ac:dyDescent="0.25">
      <c r="B150" s="191" t="s">
        <v>97</v>
      </c>
      <c r="C150" s="192">
        <v>818</v>
      </c>
      <c r="D150" s="192">
        <v>807</v>
      </c>
      <c r="E150" s="192">
        <v>287</v>
      </c>
      <c r="F150" s="192">
        <v>1405</v>
      </c>
      <c r="G150" s="192">
        <v>2448</v>
      </c>
      <c r="H150" s="192">
        <v>3381</v>
      </c>
      <c r="I150" s="194">
        <f>IFERROR(H150/G150-1,"-")</f>
        <v>0.38112745098039214</v>
      </c>
      <c r="J150" s="193">
        <f t="shared" ref="J150:J161" si="78">IFERROR(H150/D150-1,"-")</f>
        <v>3.1895910780669148</v>
      </c>
      <c r="K150" s="214">
        <f t="shared" ref="K150:K161" si="79">IFERROR(H150-G150,"-")</f>
        <v>933</v>
      </c>
      <c r="L150" s="192">
        <f t="shared" ref="L150:L161" si="80">IFERROR(H150-D150,"-")</f>
        <v>2574</v>
      </c>
      <c r="M150" s="193">
        <f t="shared" ref="M150:M161" si="81">IFERROR(H150/H$9,"-")</f>
        <v>4.8763954192748149E-3</v>
      </c>
    </row>
    <row r="151" spans="2:13" x14ac:dyDescent="0.25">
      <c r="B151" s="196" t="s">
        <v>103</v>
      </c>
      <c r="C151" s="197">
        <v>523</v>
      </c>
      <c r="D151" s="197">
        <v>549</v>
      </c>
      <c r="E151" s="197">
        <v>245</v>
      </c>
      <c r="F151" s="197">
        <v>477</v>
      </c>
      <c r="G151" s="197">
        <v>947</v>
      </c>
      <c r="H151" s="197">
        <v>2198</v>
      </c>
      <c r="I151" s="199">
        <f>IFERROR(H151/G151-1,"-")</f>
        <v>1.3210137275607181</v>
      </c>
      <c r="J151" s="198">
        <f t="shared" si="78"/>
        <v>3.0036429872495445</v>
      </c>
      <c r="K151" s="215">
        <f t="shared" si="79"/>
        <v>1251</v>
      </c>
      <c r="L151" s="197">
        <f t="shared" si="80"/>
        <v>1649</v>
      </c>
      <c r="M151" s="198">
        <f t="shared" si="81"/>
        <v>3.1701618253670637E-3</v>
      </c>
    </row>
    <row r="152" spans="2:13" x14ac:dyDescent="0.25">
      <c r="B152" s="196" t="s">
        <v>100</v>
      </c>
      <c r="C152" s="197">
        <v>295</v>
      </c>
      <c r="D152" s="197">
        <v>258</v>
      </c>
      <c r="E152" s="197">
        <v>42</v>
      </c>
      <c r="F152" s="197">
        <v>928</v>
      </c>
      <c r="G152" s="197">
        <v>1501</v>
      </c>
      <c r="H152" s="197">
        <v>1183</v>
      </c>
      <c r="I152" s="199">
        <f>IFERROR(H152/G152-1,"-")</f>
        <v>-0.21185876082611588</v>
      </c>
      <c r="J152" s="198">
        <f t="shared" si="78"/>
        <v>3.5852713178294575</v>
      </c>
      <c r="K152" s="215">
        <f t="shared" si="79"/>
        <v>-318</v>
      </c>
      <c r="L152" s="197">
        <f t="shared" si="80"/>
        <v>925</v>
      </c>
      <c r="M152" s="198">
        <f t="shared" si="81"/>
        <v>1.7062335939077508E-3</v>
      </c>
    </row>
    <row r="153" spans="2:13" x14ac:dyDescent="0.25">
      <c r="B153" s="191" t="s">
        <v>107</v>
      </c>
      <c r="C153" s="192">
        <v>3293</v>
      </c>
      <c r="D153" s="192">
        <v>2596</v>
      </c>
      <c r="E153" s="192">
        <v>1626</v>
      </c>
      <c r="F153" s="192">
        <v>6406</v>
      </c>
      <c r="G153" s="192">
        <v>7745</v>
      </c>
      <c r="H153" s="192">
        <v>26331</v>
      </c>
      <c r="I153" s="194">
        <f>IFERROR(H153/G153-1,"-")</f>
        <v>2.3997417688831506</v>
      </c>
      <c r="J153" s="193">
        <f t="shared" si="78"/>
        <v>9.1429121725731903</v>
      </c>
      <c r="K153" s="214">
        <f t="shared" si="79"/>
        <v>18586</v>
      </c>
      <c r="L153" s="192">
        <f t="shared" si="80"/>
        <v>23735</v>
      </c>
      <c r="M153" s="193">
        <f t="shared" si="81"/>
        <v>3.7977038682320365E-2</v>
      </c>
    </row>
    <row r="154" spans="2:13" x14ac:dyDescent="0.25">
      <c r="B154" s="196" t="s">
        <v>110</v>
      </c>
      <c r="C154" s="197">
        <v>337</v>
      </c>
      <c r="D154" s="197">
        <v>207</v>
      </c>
      <c r="E154" s="197">
        <v>279</v>
      </c>
      <c r="F154" s="197">
        <v>2260</v>
      </c>
      <c r="G154" s="197">
        <v>1551</v>
      </c>
      <c r="H154" s="197">
        <v>16315</v>
      </c>
      <c r="I154" s="199">
        <f t="shared" ref="I154:I161" si="82">IFERROR(H154/G154-1,"-")</f>
        <v>9.5190199871050929</v>
      </c>
      <c r="J154" s="198">
        <f t="shared" si="78"/>
        <v>77.816425120772948</v>
      </c>
      <c r="K154" s="215">
        <f t="shared" si="79"/>
        <v>14764</v>
      </c>
      <c r="L154" s="197">
        <f t="shared" si="80"/>
        <v>16108</v>
      </c>
      <c r="M154" s="198">
        <f t="shared" si="81"/>
        <v>2.3531023740156344E-2</v>
      </c>
    </row>
    <row r="155" spans="2:13" x14ac:dyDescent="0.25">
      <c r="B155" s="196" t="s">
        <v>113</v>
      </c>
      <c r="C155" s="197">
        <v>1797</v>
      </c>
      <c r="D155" s="197">
        <v>1378</v>
      </c>
      <c r="E155" s="197">
        <v>422</v>
      </c>
      <c r="F155" s="197">
        <v>1141</v>
      </c>
      <c r="G155" s="197">
        <v>1711</v>
      </c>
      <c r="H155" s="197">
        <v>2150</v>
      </c>
      <c r="I155" s="199">
        <f t="shared" si="82"/>
        <v>0.25657510227936875</v>
      </c>
      <c r="J155" s="198">
        <f t="shared" si="78"/>
        <v>0.56023222060957911</v>
      </c>
      <c r="K155" s="215">
        <f t="shared" si="79"/>
        <v>439</v>
      </c>
      <c r="L155" s="197">
        <f t="shared" si="80"/>
        <v>772</v>
      </c>
      <c r="M155" s="198">
        <f t="shared" si="81"/>
        <v>3.100931721810367E-3</v>
      </c>
    </row>
    <row r="156" spans="2:13" x14ac:dyDescent="0.25">
      <c r="B156" s="196" t="s">
        <v>116</v>
      </c>
      <c r="C156" s="197">
        <v>133</v>
      </c>
      <c r="D156" s="197">
        <v>142</v>
      </c>
      <c r="E156" s="197">
        <v>56</v>
      </c>
      <c r="F156" s="197">
        <v>272</v>
      </c>
      <c r="G156" s="197">
        <v>809</v>
      </c>
      <c r="H156" s="197">
        <v>700</v>
      </c>
      <c r="I156" s="199">
        <f t="shared" si="82"/>
        <v>-0.13473423980222499</v>
      </c>
      <c r="J156" s="198">
        <f t="shared" si="78"/>
        <v>3.929577464788732</v>
      </c>
      <c r="K156" s="215">
        <f t="shared" si="79"/>
        <v>-109</v>
      </c>
      <c r="L156" s="197">
        <f t="shared" si="80"/>
        <v>558</v>
      </c>
      <c r="M156" s="198">
        <f t="shared" si="81"/>
        <v>1.0096056768684916E-3</v>
      </c>
    </row>
    <row r="157" spans="2:13" x14ac:dyDescent="0.25">
      <c r="B157" s="196" t="s">
        <v>123</v>
      </c>
      <c r="C157" s="197">
        <v>114</v>
      </c>
      <c r="D157" s="197">
        <v>111</v>
      </c>
      <c r="E157" s="197">
        <v>28</v>
      </c>
      <c r="F157" s="197">
        <v>834</v>
      </c>
      <c r="G157" s="197">
        <v>528</v>
      </c>
      <c r="H157" s="197">
        <v>1553</v>
      </c>
      <c r="I157" s="199">
        <f t="shared" si="82"/>
        <v>1.9412878787878789</v>
      </c>
      <c r="J157" s="198">
        <f t="shared" si="78"/>
        <v>12.990990990990991</v>
      </c>
      <c r="K157" s="215">
        <f t="shared" si="79"/>
        <v>1025</v>
      </c>
      <c r="L157" s="197">
        <f t="shared" si="80"/>
        <v>1442</v>
      </c>
      <c r="M157" s="198">
        <f t="shared" si="81"/>
        <v>2.2398823088239537E-3</v>
      </c>
    </row>
    <row r="158" spans="2:13" x14ac:dyDescent="0.25">
      <c r="B158" s="196" t="s">
        <v>119</v>
      </c>
      <c r="C158" s="197">
        <v>34</v>
      </c>
      <c r="D158" s="197">
        <v>14</v>
      </c>
      <c r="E158" s="197">
        <v>37</v>
      </c>
      <c r="F158" s="197">
        <v>208</v>
      </c>
      <c r="G158" s="197">
        <v>400</v>
      </c>
      <c r="H158" s="197">
        <v>387</v>
      </c>
      <c r="I158" s="199">
        <f t="shared" si="82"/>
        <v>-3.2499999999999973E-2</v>
      </c>
      <c r="J158" s="198">
        <f t="shared" si="78"/>
        <v>26.642857142857142</v>
      </c>
      <c r="K158" s="215">
        <f t="shared" si="79"/>
        <v>-13</v>
      </c>
      <c r="L158" s="197">
        <f t="shared" si="80"/>
        <v>373</v>
      </c>
      <c r="M158" s="198">
        <f t="shared" si="81"/>
        <v>5.5816770992586607E-4</v>
      </c>
    </row>
    <row r="159" spans="2:13" x14ac:dyDescent="0.25">
      <c r="B159" s="196" t="s">
        <v>128</v>
      </c>
      <c r="C159" s="197">
        <v>41</v>
      </c>
      <c r="D159" s="197">
        <v>67</v>
      </c>
      <c r="E159" s="197">
        <v>152</v>
      </c>
      <c r="F159" s="197">
        <v>179</v>
      </c>
      <c r="G159" s="197">
        <v>184</v>
      </c>
      <c r="H159" s="197">
        <v>596</v>
      </c>
      <c r="I159" s="199">
        <f t="shared" si="82"/>
        <v>2.2391304347826089</v>
      </c>
      <c r="J159" s="198">
        <f t="shared" si="78"/>
        <v>7.8955223880597014</v>
      </c>
      <c r="K159" s="215">
        <f t="shared" si="79"/>
        <v>412</v>
      </c>
      <c r="L159" s="197">
        <f t="shared" si="80"/>
        <v>529</v>
      </c>
      <c r="M159" s="198">
        <f t="shared" si="81"/>
        <v>8.5960711916231573E-4</v>
      </c>
    </row>
    <row r="160" spans="2:13" x14ac:dyDescent="0.25">
      <c r="B160" s="196" t="s">
        <v>131</v>
      </c>
      <c r="C160" s="197">
        <v>17</v>
      </c>
      <c r="D160" s="197">
        <v>61</v>
      </c>
      <c r="E160" s="197">
        <v>158</v>
      </c>
      <c r="F160" s="197">
        <v>145</v>
      </c>
      <c r="G160" s="197">
        <v>59</v>
      </c>
      <c r="H160" s="197">
        <v>1546</v>
      </c>
      <c r="I160" s="199">
        <f t="shared" si="82"/>
        <v>25.203389830508474</v>
      </c>
      <c r="J160" s="198">
        <f t="shared" si="78"/>
        <v>24.344262295081968</v>
      </c>
      <c r="K160" s="215">
        <f t="shared" si="79"/>
        <v>1487</v>
      </c>
      <c r="L160" s="197">
        <f t="shared" si="80"/>
        <v>1485</v>
      </c>
      <c r="M160" s="198">
        <f t="shared" si="81"/>
        <v>2.2297862520552687E-3</v>
      </c>
    </row>
    <row r="161" spans="2:13" x14ac:dyDescent="0.25">
      <c r="B161" s="202" t="s">
        <v>145</v>
      </c>
      <c r="C161" s="203">
        <f>IFERROR(C153-SUM(C154:C160),"nd")</f>
        <v>820</v>
      </c>
      <c r="D161" s="203">
        <f t="shared" ref="D161:H161" si="83">IFERROR(D153-SUM(D154:D160),"nd")</f>
        <v>616</v>
      </c>
      <c r="E161" s="203">
        <f t="shared" si="83"/>
        <v>494</v>
      </c>
      <c r="F161" s="203">
        <f t="shared" si="83"/>
        <v>1367</v>
      </c>
      <c r="G161" s="203">
        <f t="shared" si="83"/>
        <v>2503</v>
      </c>
      <c r="H161" s="203">
        <f t="shared" si="83"/>
        <v>3084</v>
      </c>
      <c r="I161" s="205">
        <f t="shared" si="82"/>
        <v>0.23212145425489417</v>
      </c>
      <c r="J161" s="204">
        <f t="shared" si="78"/>
        <v>4.0064935064935066</v>
      </c>
      <c r="K161" s="216">
        <f t="shared" si="79"/>
        <v>581</v>
      </c>
      <c r="L161" s="203">
        <f t="shared" si="80"/>
        <v>2468</v>
      </c>
      <c r="M161" s="204">
        <f t="shared" si="81"/>
        <v>4.4480341535177549E-3</v>
      </c>
    </row>
    <row r="162" spans="2:13" x14ac:dyDescent="0.25">
      <c r="C162" s="101"/>
      <c r="D162" s="101"/>
      <c r="E162" s="101"/>
      <c r="F162" s="101"/>
      <c r="G162" s="101"/>
      <c r="H162" s="101"/>
      <c r="I162" s="101"/>
    </row>
    <row r="163" spans="2:13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2178-1529-45FA-B79A-6331EEEE0F42}">
  <sheetPr codeName="Hoja43"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7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</row>
    <row r="4" spans="1:28" ht="6" customHeight="1" x14ac:dyDescent="0.25"/>
    <row r="5" spans="1:28" ht="15.75" x14ac:dyDescent="0.25">
      <c r="B5" s="217"/>
      <c r="C5" s="206" t="s">
        <v>62</v>
      </c>
      <c r="D5" s="207"/>
      <c r="E5" s="207"/>
      <c r="F5" s="207"/>
      <c r="G5" s="207"/>
      <c r="H5" s="207"/>
      <c r="I5" s="207"/>
      <c r="J5" s="207"/>
      <c r="K5" s="207"/>
      <c r="L5" s="206" t="s">
        <v>61</v>
      </c>
      <c r="M5" s="207"/>
      <c r="N5" s="207"/>
      <c r="O5" s="207"/>
      <c r="P5" s="207"/>
      <c r="Q5" s="207"/>
      <c r="R5" s="207"/>
      <c r="S5" s="207"/>
      <c r="T5" s="207"/>
      <c r="U5" s="206" t="s">
        <v>137</v>
      </c>
      <c r="V5" s="207"/>
      <c r="W5" s="207"/>
      <c r="X5" s="207"/>
      <c r="Y5" s="207"/>
      <c r="Z5" s="207"/>
      <c r="AA5" s="207"/>
      <c r="AB5" s="207"/>
    </row>
    <row r="6" spans="1:28" s="178" customFormat="1" ht="72" customHeight="1" x14ac:dyDescent="0.25">
      <c r="B6" s="179"/>
      <c r="C6" s="208" t="s">
        <v>262</v>
      </c>
      <c r="D6" s="208" t="s">
        <v>263</v>
      </c>
      <c r="E6" s="208" t="s">
        <v>269</v>
      </c>
      <c r="F6" s="208" t="s">
        <v>264</v>
      </c>
      <c r="G6" s="208" t="s">
        <v>265</v>
      </c>
      <c r="H6" s="208" t="s">
        <v>266</v>
      </c>
      <c r="I6" s="209" t="str">
        <f>CONCATENATE("var. ",RIGHT(H6,2),"/",RIGHT(G6,2))</f>
        <v>var. 24/23</v>
      </c>
      <c r="J6" s="209" t="str">
        <f>CONCATENATE("var. ",RIGHT(H6,2),"/",RIGHT(C6,2))</f>
        <v>var. 24/19</v>
      </c>
      <c r="K6" s="209" t="str">
        <f>CONCATENATE("Cuota s/ total lugares de residencia ",RIGHT(H6,4))</f>
        <v>Cuota s/ total lugares de residencia 2024</v>
      </c>
      <c r="L6" s="208" t="s">
        <v>262</v>
      </c>
      <c r="M6" s="208" t="s">
        <v>263</v>
      </c>
      <c r="N6" s="208" t="s">
        <v>269</v>
      </c>
      <c r="O6" s="208" t="s">
        <v>264</v>
      </c>
      <c r="P6" s="208" t="s">
        <v>265</v>
      </c>
      <c r="Q6" s="208" t="s">
        <v>266</v>
      </c>
      <c r="R6" s="209" t="str">
        <f>CONCATENATE("var. ",RIGHT(Q6,2),"/",RIGHT(P6,2))</f>
        <v>var. 24/23</v>
      </c>
      <c r="S6" s="209" t="str">
        <f>CONCATENATE("var. ",RIGHT(Q6,2),"/",RIGHT(L6,2))</f>
        <v>var. 24/19</v>
      </c>
      <c r="T6" s="209" t="str">
        <f>CONCATENATE("Cuota s/ total lugares de residencia ",RIGHT(Q6,4))</f>
        <v>Cuota s/ total lugares de residencia 2024</v>
      </c>
      <c r="U6" s="208" t="s">
        <v>262</v>
      </c>
      <c r="V6" s="208" t="s">
        <v>269</v>
      </c>
      <c r="W6" s="208" t="s">
        <v>264</v>
      </c>
      <c r="X6" s="208" t="s">
        <v>265</v>
      </c>
      <c r="Y6" s="208" t="s">
        <v>266</v>
      </c>
      <c r="Z6" s="209" t="str">
        <f>CONCATENATE("var. ",RIGHT(Y6,2),"/",RIGHT(X6,2))</f>
        <v>var. 24/23</v>
      </c>
      <c r="AA6" s="209" t="str">
        <f>CONCATENATE("var. ",RIGHT(Y6,2),"/",RIGHT(U6,2))</f>
        <v>var. 24/19</v>
      </c>
      <c r="AB6" s="209" t="str">
        <f>CONCATENATE("Cuota s/ total lugares de residencia ",RIGHT(Y6,4))</f>
        <v>Cuota s/ total lugares de residencia 2024</v>
      </c>
    </row>
    <row r="7" spans="1:28" x14ac:dyDescent="0.25">
      <c r="A7" s="1"/>
      <c r="B7" s="184" t="s">
        <v>43</v>
      </c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</row>
    <row r="8" spans="1:28" x14ac:dyDescent="0.25">
      <c r="A8" s="1"/>
      <c r="B8" s="188" t="s">
        <v>68</v>
      </c>
      <c r="C8" s="212">
        <f t="shared" ref="C8:H8" si="0">C9+C12</f>
        <v>434053</v>
      </c>
      <c r="D8" s="212">
        <f t="shared" si="0"/>
        <v>161878</v>
      </c>
      <c r="E8" s="212">
        <f t="shared" si="0"/>
        <v>107769</v>
      </c>
      <c r="F8" s="212">
        <f t="shared" si="0"/>
        <v>373231</v>
      </c>
      <c r="G8" s="212">
        <f t="shared" si="0"/>
        <v>432875</v>
      </c>
      <c r="H8" s="212">
        <f t="shared" si="0"/>
        <v>440406</v>
      </c>
      <c r="I8" s="213">
        <f>IFERROR(H8/G8-1,"-")</f>
        <v>1.7397632110886407E-2</v>
      </c>
      <c r="J8" s="213">
        <f>IFERROR(H8/C8-1,"-")</f>
        <v>1.4636461445952431E-2</v>
      </c>
      <c r="K8" s="213">
        <f>H8/H$8</f>
        <v>1</v>
      </c>
      <c r="L8" s="212">
        <f t="shared" ref="L8:Q8" si="1">L9+L12</f>
        <v>1606568</v>
      </c>
      <c r="M8" s="212">
        <f t="shared" si="1"/>
        <v>632997</v>
      </c>
      <c r="N8" s="212">
        <f t="shared" si="1"/>
        <v>470647</v>
      </c>
      <c r="O8" s="212">
        <f t="shared" si="1"/>
        <v>1737868</v>
      </c>
      <c r="P8" s="212">
        <f t="shared" si="1"/>
        <v>1918328</v>
      </c>
      <c r="Q8" s="212">
        <f t="shared" si="1"/>
        <v>2032671</v>
      </c>
      <c r="R8" s="213">
        <f>IFERROR(Q8/P8-1,"-")</f>
        <v>5.9605552335158629E-2</v>
      </c>
      <c r="S8" s="213">
        <f>IFERROR(Q8/L8-1,"-")</f>
        <v>0.26522562381424253</v>
      </c>
      <c r="T8" s="213">
        <f>Q8/Q$8</f>
        <v>1</v>
      </c>
      <c r="U8" s="212">
        <f>U9+U12</f>
        <v>2040621</v>
      </c>
      <c r="V8" s="212">
        <f>V9+V12</f>
        <v>578416</v>
      </c>
      <c r="W8" s="212">
        <f>W9+W12</f>
        <v>2111099</v>
      </c>
      <c r="X8" s="212">
        <f>X9+X12</f>
        <v>2351203</v>
      </c>
      <c r="Y8" s="212">
        <f>Y9+Y12</f>
        <v>2473077</v>
      </c>
      <c r="Z8" s="213">
        <f>IFERROR(Y8/X8-1,"-")</f>
        <v>5.1834741619502855E-2</v>
      </c>
      <c r="AA8" s="213">
        <f t="shared" ref="AA8:AA20" si="2">IFERROR(Y8/U8-1,"-")</f>
        <v>0.21192372321954944</v>
      </c>
      <c r="AB8" s="213">
        <f>Y8/Y$8</f>
        <v>1</v>
      </c>
    </row>
    <row r="9" spans="1:28" x14ac:dyDescent="0.25">
      <c r="A9" s="1"/>
      <c r="B9" s="191" t="s">
        <v>97</v>
      </c>
      <c r="C9" s="192">
        <v>107723</v>
      </c>
      <c r="D9" s="192">
        <v>36105</v>
      </c>
      <c r="E9" s="192">
        <v>56472</v>
      </c>
      <c r="F9" s="192">
        <v>99146</v>
      </c>
      <c r="G9" s="192">
        <v>124833</v>
      </c>
      <c r="H9" s="192">
        <v>126741</v>
      </c>
      <c r="I9" s="193">
        <f>IFERROR(H9/G9-1,"-")</f>
        <v>1.5284419985100106E-2</v>
      </c>
      <c r="J9" s="194">
        <f>IFERROR(H9/C9-1,"-")</f>
        <v>0.1765453988470429</v>
      </c>
      <c r="K9" s="193">
        <f>H9/H$8</f>
        <v>0.28778218280404899</v>
      </c>
      <c r="L9" s="192">
        <v>371484</v>
      </c>
      <c r="M9" s="192">
        <v>122139</v>
      </c>
      <c r="N9" s="192">
        <v>253579</v>
      </c>
      <c r="O9" s="192">
        <v>394336</v>
      </c>
      <c r="P9" s="192">
        <v>393904</v>
      </c>
      <c r="Q9" s="192">
        <v>378813</v>
      </c>
      <c r="R9" s="193">
        <f>IFERROR(Q9/P9-1,"-")</f>
        <v>-3.8311365205735415E-2</v>
      </c>
      <c r="S9" s="194">
        <f>IFERROR(Q9/L9-1,"-")</f>
        <v>1.9728978906224715E-2</v>
      </c>
      <c r="T9" s="193">
        <f>Q9/Q$8</f>
        <v>0.18636218059882784</v>
      </c>
      <c r="U9" s="192">
        <v>479207</v>
      </c>
      <c r="V9" s="192">
        <v>310051</v>
      </c>
      <c r="W9" s="192">
        <v>493482</v>
      </c>
      <c r="X9" s="192">
        <v>518737</v>
      </c>
      <c r="Y9" s="192">
        <v>505554</v>
      </c>
      <c r="Z9" s="193">
        <f>IFERROR(Y9/X9-1,"-")</f>
        <v>-2.5413648920358467E-2</v>
      </c>
      <c r="AA9" s="194">
        <f t="shared" si="2"/>
        <v>5.4980415561542317E-2</v>
      </c>
      <c r="AB9" s="193">
        <f>Y9/Y$8</f>
        <v>0.20442307295729167</v>
      </c>
    </row>
    <row r="10" spans="1:28" x14ac:dyDescent="0.25">
      <c r="A10" s="195"/>
      <c r="B10" s="196" t="s">
        <v>103</v>
      </c>
      <c r="C10" s="197">
        <v>49947</v>
      </c>
      <c r="D10" s="197">
        <v>17623</v>
      </c>
      <c r="E10" s="197">
        <v>39525</v>
      </c>
      <c r="F10" s="197">
        <v>56654</v>
      </c>
      <c r="G10" s="197">
        <v>69687</v>
      </c>
      <c r="H10" s="197">
        <v>71177</v>
      </c>
      <c r="I10" s="198">
        <f>IFERROR(H10/G10-1,"-")</f>
        <v>2.1381319327851589E-2</v>
      </c>
      <c r="J10" s="199">
        <f>IFERROR(H10/C10-1,"-")</f>
        <v>0.4250505535868021</v>
      </c>
      <c r="K10" s="198">
        <f>H10/H$8</f>
        <v>0.16161678087946121</v>
      </c>
      <c r="L10" s="197">
        <v>121051</v>
      </c>
      <c r="M10" s="197">
        <v>38995</v>
      </c>
      <c r="N10" s="197">
        <v>133813</v>
      </c>
      <c r="O10" s="197">
        <v>143245</v>
      </c>
      <c r="P10" s="197">
        <v>133679</v>
      </c>
      <c r="Q10" s="197">
        <v>124008</v>
      </c>
      <c r="R10" s="198">
        <f>IFERROR(Q10/P10-1,"-")</f>
        <v>-7.2344945728199606E-2</v>
      </c>
      <c r="S10" s="199">
        <f>IFERROR(Q10/L10-1,"-")</f>
        <v>2.4427720547537835E-2</v>
      </c>
      <c r="T10" s="198">
        <f>Q10/Q$8</f>
        <v>6.1007413398429945E-2</v>
      </c>
      <c r="U10" s="197">
        <v>170998</v>
      </c>
      <c r="V10" s="197">
        <v>173338</v>
      </c>
      <c r="W10" s="197">
        <v>199899</v>
      </c>
      <c r="X10" s="197">
        <v>203366</v>
      </c>
      <c r="Y10" s="197">
        <v>195185</v>
      </c>
      <c r="Z10" s="198">
        <f>IFERROR(Y10/X10-1,"-")</f>
        <v>-4.0227963376375575E-2</v>
      </c>
      <c r="AA10" s="199">
        <f t="shared" si="2"/>
        <v>0.1414460987847812</v>
      </c>
      <c r="AB10" s="198">
        <f>Y10/Y$8</f>
        <v>7.8923947778415313E-2</v>
      </c>
    </row>
    <row r="11" spans="1:28" x14ac:dyDescent="0.25">
      <c r="A11" s="195"/>
      <c r="B11" s="196" t="s">
        <v>100</v>
      </c>
      <c r="C11" s="197">
        <v>57776</v>
      </c>
      <c r="D11" s="197">
        <v>18482</v>
      </c>
      <c r="E11" s="197">
        <v>16947</v>
      </c>
      <c r="F11" s="197">
        <v>42492</v>
      </c>
      <c r="G11" s="197">
        <v>55146</v>
      </c>
      <c r="H11" s="197">
        <v>55564</v>
      </c>
      <c r="I11" s="198">
        <f>IFERROR(H11/G11-1,"-")</f>
        <v>7.5798788670076167E-3</v>
      </c>
      <c r="J11" s="199">
        <f>IFERROR(H11/C11-1,"-")</f>
        <v>-3.8285793409027935E-2</v>
      </c>
      <c r="K11" s="198">
        <f>H11/H$8</f>
        <v>0.12616540192458778</v>
      </c>
      <c r="L11" s="197">
        <v>250433</v>
      </c>
      <c r="M11" s="197">
        <v>83144</v>
      </c>
      <c r="N11" s="197">
        <v>119766</v>
      </c>
      <c r="O11" s="197">
        <v>251091</v>
      </c>
      <c r="P11" s="197">
        <v>260225</v>
      </c>
      <c r="Q11" s="197">
        <v>254805</v>
      </c>
      <c r="R11" s="198">
        <f>IFERROR(Q11/P11-1,"-")</f>
        <v>-2.0828129503314474E-2</v>
      </c>
      <c r="S11" s="199">
        <f>IFERROR(Q11/L11-1,"-")</f>
        <v>1.7457763154216988E-2</v>
      </c>
      <c r="T11" s="198">
        <f>Q11/Q$8</f>
        <v>0.1253547672003979</v>
      </c>
      <c r="U11" s="197">
        <v>308209</v>
      </c>
      <c r="V11" s="197">
        <v>136713</v>
      </c>
      <c r="W11" s="197">
        <v>293583</v>
      </c>
      <c r="X11" s="197">
        <v>315371</v>
      </c>
      <c r="Y11" s="197">
        <v>310369</v>
      </c>
      <c r="Z11" s="198">
        <f>IFERROR(Y11/X11-1,"-")</f>
        <v>-1.5860684717364681E-2</v>
      </c>
      <c r="AA11" s="199">
        <f t="shared" si="2"/>
        <v>7.0082314273756108E-3</v>
      </c>
      <c r="AB11" s="198">
        <f>Y11/Y$8</f>
        <v>0.12549912517887635</v>
      </c>
    </row>
    <row r="12" spans="1:28" x14ac:dyDescent="0.25">
      <c r="A12" s="1"/>
      <c r="B12" s="191" t="s">
        <v>107</v>
      </c>
      <c r="C12" s="192">
        <v>326330</v>
      </c>
      <c r="D12" s="192">
        <v>125773</v>
      </c>
      <c r="E12" s="192">
        <v>51297</v>
      </c>
      <c r="F12" s="192">
        <v>274085</v>
      </c>
      <c r="G12" s="192">
        <v>308042</v>
      </c>
      <c r="H12" s="192">
        <v>313665</v>
      </c>
      <c r="I12" s="193">
        <f>IFERROR(H12/G12-1,"-")</f>
        <v>1.8254004324085749E-2</v>
      </c>
      <c r="J12" s="194">
        <f>IFERROR(H12/C12-1,"-")</f>
        <v>-3.8810406643581596E-2</v>
      </c>
      <c r="K12" s="193">
        <f>H12/H$8</f>
        <v>0.71221781719595101</v>
      </c>
      <c r="L12" s="192">
        <v>1235084</v>
      </c>
      <c r="M12" s="192">
        <v>510858</v>
      </c>
      <c r="N12" s="192">
        <v>217068</v>
      </c>
      <c r="O12" s="192">
        <v>1343532</v>
      </c>
      <c r="P12" s="192">
        <v>1524424</v>
      </c>
      <c r="Q12" s="192">
        <v>1653858</v>
      </c>
      <c r="R12" s="193">
        <f>IFERROR(Q12/P12-1,"-")</f>
        <v>8.4906823823293287E-2</v>
      </c>
      <c r="S12" s="194">
        <f>IFERROR(Q12/L12-1,"-")</f>
        <v>0.33906519718496875</v>
      </c>
      <c r="T12" s="193">
        <f>Q12/Q$8</f>
        <v>0.81363781940117219</v>
      </c>
      <c r="U12" s="192">
        <v>1561414</v>
      </c>
      <c r="V12" s="192">
        <v>268365</v>
      </c>
      <c r="W12" s="192">
        <v>1617617</v>
      </c>
      <c r="X12" s="192">
        <v>1832466</v>
      </c>
      <c r="Y12" s="192">
        <v>1967523</v>
      </c>
      <c r="Z12" s="193">
        <f>IFERROR(Y12/X12-1,"-")</f>
        <v>7.3702322444181734E-2</v>
      </c>
      <c r="AA12" s="194">
        <f t="shared" si="2"/>
        <v>0.26009053332428178</v>
      </c>
      <c r="AB12" s="193">
        <f>Y12/Y$8</f>
        <v>0.79557692704270833</v>
      </c>
    </row>
    <row r="13" spans="1:28" s="74" customFormat="1" x14ac:dyDescent="0.25">
      <c r="B13" s="196" t="s">
        <v>110</v>
      </c>
      <c r="C13" s="197">
        <v>113585</v>
      </c>
      <c r="D13" s="197">
        <v>42490</v>
      </c>
      <c r="E13" s="197">
        <v>3883</v>
      </c>
      <c r="F13" s="197">
        <v>100957</v>
      </c>
      <c r="G13" s="197">
        <v>121314</v>
      </c>
      <c r="H13" s="197">
        <v>118602</v>
      </c>
      <c r="I13" s="198">
        <f t="shared" ref="I13:I20" si="3">IFERROR(H13/G13-1,"-")</f>
        <v>-2.2355210445620499E-2</v>
      </c>
      <c r="J13" s="199">
        <f t="shared" ref="J13:J20" si="4">IFERROR(H13/C13-1,"-")</f>
        <v>4.4169564643218751E-2</v>
      </c>
      <c r="K13" s="198">
        <f t="shared" ref="K13:K20" si="5">H13/H$8</f>
        <v>0.26930150815383985</v>
      </c>
      <c r="L13" s="197">
        <v>553730</v>
      </c>
      <c r="M13" s="197">
        <v>209995</v>
      </c>
      <c r="N13" s="197">
        <v>17974</v>
      </c>
      <c r="O13" s="197">
        <v>627747</v>
      </c>
      <c r="P13" s="197">
        <v>705045</v>
      </c>
      <c r="Q13" s="197">
        <v>764213</v>
      </c>
      <c r="R13" s="198">
        <f t="shared" ref="R13:R20" si="6">IFERROR(Q13/P13-1,"-")</f>
        <v>8.3920884482550751E-2</v>
      </c>
      <c r="S13" s="199">
        <f t="shared" ref="S13:S20" si="7">IFERROR(Q13/L13-1,"-")</f>
        <v>0.38011846929008719</v>
      </c>
      <c r="T13" s="198">
        <f t="shared" ref="T13:T20" si="8">Q13/Q$8</f>
        <v>0.37596492496818223</v>
      </c>
      <c r="U13" s="197">
        <v>667315</v>
      </c>
      <c r="V13" s="197">
        <v>21857</v>
      </c>
      <c r="W13" s="197">
        <v>728704</v>
      </c>
      <c r="X13" s="197">
        <v>826359</v>
      </c>
      <c r="Y13" s="197">
        <v>882815</v>
      </c>
      <c r="Z13" s="198">
        <f t="shared" ref="Z13:Z20" si="9">IFERROR(Y13/X13-1,"-")</f>
        <v>6.8318975166967277E-2</v>
      </c>
      <c r="AA13" s="199">
        <f t="shared" si="2"/>
        <v>0.32293594479368815</v>
      </c>
      <c r="AB13" s="198">
        <f t="shared" ref="AB13:AB20" si="10">Y13/Y$8</f>
        <v>0.35697028438661632</v>
      </c>
    </row>
    <row r="14" spans="1:28" s="74" customFormat="1" x14ac:dyDescent="0.25">
      <c r="B14" s="196" t="s">
        <v>113</v>
      </c>
      <c r="C14" s="197">
        <v>47483</v>
      </c>
      <c r="D14" s="197">
        <v>19276</v>
      </c>
      <c r="E14" s="197">
        <v>10360</v>
      </c>
      <c r="F14" s="197">
        <v>34832</v>
      </c>
      <c r="G14" s="197">
        <v>41437</v>
      </c>
      <c r="H14" s="197">
        <v>42033</v>
      </c>
      <c r="I14" s="198">
        <f t="shared" si="3"/>
        <v>1.4383280642903618E-2</v>
      </c>
      <c r="J14" s="199">
        <f t="shared" si="4"/>
        <v>-0.11477792051892255</v>
      </c>
      <c r="K14" s="198">
        <f t="shared" si="5"/>
        <v>9.5441478998923718E-2</v>
      </c>
      <c r="L14" s="197">
        <v>195979</v>
      </c>
      <c r="M14" s="197">
        <v>73794</v>
      </c>
      <c r="N14" s="197">
        <v>36719</v>
      </c>
      <c r="O14" s="197">
        <v>149734</v>
      </c>
      <c r="P14" s="197">
        <v>174107</v>
      </c>
      <c r="Q14" s="197">
        <v>183296</v>
      </c>
      <c r="R14" s="198">
        <f t="shared" si="6"/>
        <v>5.2777889458781146E-2</v>
      </c>
      <c r="S14" s="199">
        <f t="shared" si="7"/>
        <v>-6.4716117543206164E-2</v>
      </c>
      <c r="T14" s="198">
        <f t="shared" si="8"/>
        <v>9.0174947150817822E-2</v>
      </c>
      <c r="U14" s="197">
        <v>243462</v>
      </c>
      <c r="V14" s="197">
        <v>47079</v>
      </c>
      <c r="W14" s="197">
        <v>184566</v>
      </c>
      <c r="X14" s="197">
        <v>215544</v>
      </c>
      <c r="Y14" s="197">
        <v>225329</v>
      </c>
      <c r="Z14" s="198">
        <f t="shared" si="9"/>
        <v>4.5396763537839169E-2</v>
      </c>
      <c r="AA14" s="199">
        <f t="shared" si="2"/>
        <v>-7.4479795614921462E-2</v>
      </c>
      <c r="AB14" s="198">
        <f t="shared" si="10"/>
        <v>9.1112812096024509E-2</v>
      </c>
    </row>
    <row r="15" spans="1:28" x14ac:dyDescent="0.25">
      <c r="A15" s="1"/>
      <c r="B15" s="196" t="s">
        <v>116</v>
      </c>
      <c r="C15" s="197">
        <v>18668</v>
      </c>
      <c r="D15" s="197">
        <v>7962</v>
      </c>
      <c r="E15" s="197">
        <v>9532</v>
      </c>
      <c r="F15" s="197">
        <v>18078</v>
      </c>
      <c r="G15" s="197">
        <v>21168</v>
      </c>
      <c r="H15" s="197">
        <v>19386</v>
      </c>
      <c r="I15" s="198">
        <f t="shared" si="3"/>
        <v>-8.418367346938771E-2</v>
      </c>
      <c r="J15" s="199">
        <f t="shared" si="4"/>
        <v>3.8461538461538547E-2</v>
      </c>
      <c r="K15" s="198">
        <f t="shared" si="5"/>
        <v>4.4018473862753912E-2</v>
      </c>
      <c r="L15" s="197">
        <v>63247</v>
      </c>
      <c r="M15" s="197">
        <v>25282</v>
      </c>
      <c r="N15" s="197">
        <v>34475</v>
      </c>
      <c r="O15" s="197">
        <v>74813</v>
      </c>
      <c r="P15" s="197">
        <v>83662</v>
      </c>
      <c r="Q15" s="197">
        <v>93338</v>
      </c>
      <c r="R15" s="198">
        <f t="shared" si="6"/>
        <v>0.11565585331452755</v>
      </c>
      <c r="S15" s="199">
        <f>IFERROR(Q15/L15-1,"-")</f>
        <v>0.47576960172023974</v>
      </c>
      <c r="T15" s="198">
        <f t="shared" si="8"/>
        <v>4.5918891940702651E-2</v>
      </c>
      <c r="U15" s="197">
        <v>81915</v>
      </c>
      <c r="V15" s="197">
        <v>44007</v>
      </c>
      <c r="W15" s="197">
        <v>92891</v>
      </c>
      <c r="X15" s="197">
        <v>104830</v>
      </c>
      <c r="Y15" s="197">
        <v>112724</v>
      </c>
      <c r="Z15" s="198">
        <f t="shared" si="9"/>
        <v>7.5302871315463094E-2</v>
      </c>
      <c r="AA15" s="199">
        <f t="shared" si="2"/>
        <v>0.37610938167612762</v>
      </c>
      <c r="AB15" s="198">
        <f t="shared" si="10"/>
        <v>4.5580465145242138E-2</v>
      </c>
    </row>
    <row r="16" spans="1:28" x14ac:dyDescent="0.25">
      <c r="A16" s="1"/>
      <c r="B16" s="196" t="s">
        <v>123</v>
      </c>
      <c r="C16" s="197">
        <v>9065</v>
      </c>
      <c r="D16" s="197">
        <v>3560</v>
      </c>
      <c r="E16" s="197">
        <v>899</v>
      </c>
      <c r="F16" s="197">
        <v>10763</v>
      </c>
      <c r="G16" s="197">
        <v>7800</v>
      </c>
      <c r="H16" s="197">
        <v>7923</v>
      </c>
      <c r="I16" s="198">
        <f t="shared" si="3"/>
        <v>1.5769230769230758E-2</v>
      </c>
      <c r="J16" s="199">
        <f t="shared" si="4"/>
        <v>-0.12597904026475459</v>
      </c>
      <c r="K16" s="198">
        <f t="shared" si="5"/>
        <v>1.799021811691939E-2</v>
      </c>
      <c r="L16" s="197">
        <v>44022</v>
      </c>
      <c r="M16" s="197">
        <v>17633</v>
      </c>
      <c r="N16" s="197">
        <v>11034</v>
      </c>
      <c r="O16" s="197">
        <v>62988</v>
      </c>
      <c r="P16" s="197">
        <v>57336</v>
      </c>
      <c r="Q16" s="197">
        <v>65617</v>
      </c>
      <c r="R16" s="198">
        <f t="shared" si="6"/>
        <v>0.14442932886842463</v>
      </c>
      <c r="S16" s="199">
        <f t="shared" si="7"/>
        <v>0.49055017945572676</v>
      </c>
      <c r="T16" s="198">
        <f t="shared" si="8"/>
        <v>3.2281170932236453E-2</v>
      </c>
      <c r="U16" s="197">
        <v>53087</v>
      </c>
      <c r="V16" s="197">
        <v>11933</v>
      </c>
      <c r="W16" s="197">
        <v>73751</v>
      </c>
      <c r="X16" s="197">
        <v>65136</v>
      </c>
      <c r="Y16" s="197">
        <v>73540</v>
      </c>
      <c r="Z16" s="198">
        <f t="shared" si="9"/>
        <v>0.12902235323016464</v>
      </c>
      <c r="AA16" s="199">
        <f t="shared" si="2"/>
        <v>0.38527323073445485</v>
      </c>
      <c r="AB16" s="198">
        <f t="shared" si="10"/>
        <v>2.9736235466991119E-2</v>
      </c>
    </row>
    <row r="17" spans="1:28" x14ac:dyDescent="0.25">
      <c r="A17" s="74"/>
      <c r="B17" s="196" t="s">
        <v>119</v>
      </c>
      <c r="C17" s="197">
        <v>7667</v>
      </c>
      <c r="D17" s="197">
        <v>2470</v>
      </c>
      <c r="E17" s="197">
        <v>1324</v>
      </c>
      <c r="F17" s="197">
        <v>5785</v>
      </c>
      <c r="G17" s="197">
        <v>5793</v>
      </c>
      <c r="H17" s="197">
        <v>5470</v>
      </c>
      <c r="I17" s="198">
        <f t="shared" si="3"/>
        <v>-5.575694804073883E-2</v>
      </c>
      <c r="J17" s="199">
        <f t="shared" si="4"/>
        <v>-0.28655275857571405</v>
      </c>
      <c r="K17" s="198">
        <f t="shared" si="5"/>
        <v>1.2420357579142881E-2</v>
      </c>
      <c r="L17" s="197">
        <v>61897</v>
      </c>
      <c r="M17" s="197">
        <v>26961</v>
      </c>
      <c r="N17" s="197">
        <v>17551</v>
      </c>
      <c r="O17" s="197">
        <v>70666</v>
      </c>
      <c r="P17" s="197">
        <v>71063</v>
      </c>
      <c r="Q17" s="197">
        <v>75929</v>
      </c>
      <c r="R17" s="198">
        <f t="shared" si="6"/>
        <v>6.8474452246598094E-2</v>
      </c>
      <c r="S17" s="199">
        <f t="shared" si="7"/>
        <v>0.22669919382199466</v>
      </c>
      <c r="T17" s="198">
        <f t="shared" si="8"/>
        <v>3.7354298851117566E-2</v>
      </c>
      <c r="U17" s="197">
        <v>69564</v>
      </c>
      <c r="V17" s="197">
        <v>18875</v>
      </c>
      <c r="W17" s="197">
        <v>76451</v>
      </c>
      <c r="X17" s="197">
        <v>76856</v>
      </c>
      <c r="Y17" s="197">
        <v>81399</v>
      </c>
      <c r="Z17" s="198">
        <f t="shared" si="9"/>
        <v>5.9110544394712194E-2</v>
      </c>
      <c r="AA17" s="199">
        <f t="shared" si="2"/>
        <v>0.17013110229429018</v>
      </c>
      <c r="AB17" s="198">
        <f t="shared" si="10"/>
        <v>3.2914058074212812E-2</v>
      </c>
    </row>
    <row r="18" spans="1:28" x14ac:dyDescent="0.25">
      <c r="A18" s="74"/>
      <c r="B18" s="196" t="s">
        <v>128</v>
      </c>
      <c r="C18" s="197">
        <v>10037</v>
      </c>
      <c r="D18" s="197">
        <v>3272</v>
      </c>
      <c r="E18" s="197">
        <v>181</v>
      </c>
      <c r="F18" s="197">
        <v>3612</v>
      </c>
      <c r="G18" s="197">
        <v>4286</v>
      </c>
      <c r="H18" s="197">
        <v>3386</v>
      </c>
      <c r="I18" s="198">
        <f t="shared" si="3"/>
        <v>-0.20998600093327113</v>
      </c>
      <c r="J18" s="199">
        <f t="shared" si="4"/>
        <v>-0.66264820165388061</v>
      </c>
      <c r="K18" s="198">
        <f t="shared" si="5"/>
        <v>7.6883602857363434E-3</v>
      </c>
      <c r="L18" s="197">
        <v>19804</v>
      </c>
      <c r="M18" s="197">
        <v>14757</v>
      </c>
      <c r="N18" s="197">
        <v>883</v>
      </c>
      <c r="O18" s="197">
        <v>19249</v>
      </c>
      <c r="P18" s="197">
        <v>24813</v>
      </c>
      <c r="Q18" s="197">
        <v>22921</v>
      </c>
      <c r="R18" s="198">
        <f t="shared" si="6"/>
        <v>-7.6250352637730168E-2</v>
      </c>
      <c r="S18" s="199">
        <f t="shared" si="7"/>
        <v>0.15739244597051094</v>
      </c>
      <c r="T18" s="198">
        <f t="shared" si="8"/>
        <v>1.1276296065620063E-2</v>
      </c>
      <c r="U18" s="197">
        <v>29841</v>
      </c>
      <c r="V18" s="197">
        <v>1064</v>
      </c>
      <c r="W18" s="197">
        <v>22861</v>
      </c>
      <c r="X18" s="197">
        <v>29099</v>
      </c>
      <c r="Y18" s="197">
        <v>26307</v>
      </c>
      <c r="Z18" s="198">
        <f t="shared" si="9"/>
        <v>-9.5948314375064458E-2</v>
      </c>
      <c r="AA18" s="199">
        <f t="shared" si="2"/>
        <v>-0.11842766663315574</v>
      </c>
      <c r="AB18" s="198">
        <f t="shared" si="10"/>
        <v>1.0637355812212883E-2</v>
      </c>
    </row>
    <row r="19" spans="1:28" x14ac:dyDescent="0.25">
      <c r="A19" s="74"/>
      <c r="B19" s="196" t="s">
        <v>131</v>
      </c>
      <c r="C19" s="197">
        <v>6958</v>
      </c>
      <c r="D19" s="197">
        <v>3284</v>
      </c>
      <c r="E19" s="197">
        <v>241</v>
      </c>
      <c r="F19" s="197">
        <v>2031</v>
      </c>
      <c r="G19" s="197">
        <v>2491</v>
      </c>
      <c r="H19" s="197">
        <v>2037</v>
      </c>
      <c r="I19" s="198">
        <f t="shared" si="3"/>
        <v>-0.18225612203934161</v>
      </c>
      <c r="J19" s="199">
        <f t="shared" si="4"/>
        <v>-0.70724346076458755</v>
      </c>
      <c r="K19" s="198">
        <f t="shared" si="5"/>
        <v>4.6252775847740492E-3</v>
      </c>
      <c r="L19" s="197">
        <v>26508</v>
      </c>
      <c r="M19" s="197">
        <v>20848</v>
      </c>
      <c r="N19" s="197">
        <v>1223</v>
      </c>
      <c r="O19" s="197">
        <v>13987</v>
      </c>
      <c r="P19" s="197">
        <v>22848</v>
      </c>
      <c r="Q19" s="197">
        <v>22162</v>
      </c>
      <c r="R19" s="198">
        <f t="shared" si="6"/>
        <v>-3.0024509803921573E-2</v>
      </c>
      <c r="S19" s="199">
        <f t="shared" si="7"/>
        <v>-0.16395050550777124</v>
      </c>
      <c r="T19" s="198">
        <f t="shared" si="8"/>
        <v>1.0902895746532517E-2</v>
      </c>
      <c r="U19" s="197">
        <v>33466</v>
      </c>
      <c r="V19" s="197">
        <v>1464</v>
      </c>
      <c r="W19" s="197">
        <v>16018</v>
      </c>
      <c r="X19" s="197">
        <v>25339</v>
      </c>
      <c r="Y19" s="197">
        <v>24199</v>
      </c>
      <c r="Z19" s="198">
        <f t="shared" si="9"/>
        <v>-4.4989936461581004E-2</v>
      </c>
      <c r="AA19" s="199">
        <f t="shared" si="2"/>
        <v>-0.27690790653200259</v>
      </c>
      <c r="AB19" s="198">
        <f t="shared" si="10"/>
        <v>9.7849763674968462E-3</v>
      </c>
    </row>
    <row r="20" spans="1:28" x14ac:dyDescent="0.25">
      <c r="A20" s="74"/>
      <c r="B20" s="202" t="s">
        <v>145</v>
      </c>
      <c r="C20" s="203">
        <f t="shared" ref="C20:H20" si="11">C12-SUM(C13:C19)</f>
        <v>112867</v>
      </c>
      <c r="D20" s="203">
        <f t="shared" si="11"/>
        <v>43459</v>
      </c>
      <c r="E20" s="203">
        <f t="shared" si="11"/>
        <v>24877</v>
      </c>
      <c r="F20" s="203">
        <f t="shared" si="11"/>
        <v>98027</v>
      </c>
      <c r="G20" s="203">
        <f t="shared" si="11"/>
        <v>103753</v>
      </c>
      <c r="H20" s="203">
        <f t="shared" si="11"/>
        <v>114828</v>
      </c>
      <c r="I20" s="204">
        <f t="shared" si="3"/>
        <v>0.10674390138116485</v>
      </c>
      <c r="J20" s="205">
        <f t="shared" si="4"/>
        <v>1.7374431853420358E-2</v>
      </c>
      <c r="K20" s="204">
        <f t="shared" si="5"/>
        <v>0.26073214261386085</v>
      </c>
      <c r="L20" s="203">
        <f t="shared" ref="L20:Q20" si="12">L12-SUM(L13:L19)</f>
        <v>269897</v>
      </c>
      <c r="M20" s="203">
        <f t="shared" si="12"/>
        <v>121588</v>
      </c>
      <c r="N20" s="203">
        <f t="shared" si="12"/>
        <v>97209</v>
      </c>
      <c r="O20" s="203">
        <f t="shared" si="12"/>
        <v>324348</v>
      </c>
      <c r="P20" s="203">
        <f t="shared" si="12"/>
        <v>385550</v>
      </c>
      <c r="Q20" s="203">
        <f t="shared" si="12"/>
        <v>426382</v>
      </c>
      <c r="R20" s="204">
        <f t="shared" si="6"/>
        <v>0.10590584878744647</v>
      </c>
      <c r="S20" s="205">
        <f t="shared" si="7"/>
        <v>0.57979525522699404</v>
      </c>
      <c r="T20" s="204">
        <f t="shared" si="8"/>
        <v>0.20976439374596281</v>
      </c>
      <c r="U20" s="203">
        <f>U12-SUM(U13:U19)</f>
        <v>382764</v>
      </c>
      <c r="V20" s="203">
        <f>V12-SUM(V13:V19)</f>
        <v>122086</v>
      </c>
      <c r="W20" s="203">
        <f>W12-SUM(W13:W19)</f>
        <v>422375</v>
      </c>
      <c r="X20" s="203">
        <f>X12-SUM(X13:X19)</f>
        <v>489303</v>
      </c>
      <c r="Y20" s="203">
        <f>Y12-SUM(Y13:Y19)</f>
        <v>541210</v>
      </c>
      <c r="Z20" s="204">
        <f t="shared" si="9"/>
        <v>0.10608355150080828</v>
      </c>
      <c r="AA20" s="205">
        <f t="shared" si="2"/>
        <v>0.41395220031141911</v>
      </c>
      <c r="AB20" s="204">
        <f t="shared" si="10"/>
        <v>0.21884073969391168</v>
      </c>
    </row>
    <row r="21" spans="1:28" x14ac:dyDescent="0.25">
      <c r="A21" s="74"/>
      <c r="B21" s="187" t="s">
        <v>44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</row>
    <row r="22" spans="1:28" x14ac:dyDescent="0.25">
      <c r="A22" s="74"/>
      <c r="B22" s="188" t="s">
        <v>68</v>
      </c>
      <c r="C22" s="212">
        <f t="shared" ref="C22:H22" si="13">C23+C26</f>
        <v>130158</v>
      </c>
      <c r="D22" s="212">
        <f t="shared" si="13"/>
        <v>35847</v>
      </c>
      <c r="E22" s="212">
        <f t="shared" si="13"/>
        <v>9993</v>
      </c>
      <c r="F22" s="212">
        <f t="shared" si="13"/>
        <v>90666</v>
      </c>
      <c r="G22" s="212">
        <f t="shared" si="13"/>
        <v>96498</v>
      </c>
      <c r="H22" s="212">
        <f t="shared" si="13"/>
        <v>90303</v>
      </c>
      <c r="I22" s="213">
        <f>IFERROR(H22/G22-1,"-")</f>
        <v>-6.4198221724802607E-2</v>
      </c>
      <c r="J22" s="213">
        <f>IFERROR(H22/C22-1,"-")</f>
        <v>-0.30620476651454387</v>
      </c>
      <c r="K22" s="213">
        <f>H22/H$8</f>
        <v>0.2050448903965886</v>
      </c>
      <c r="L22" s="212">
        <f t="shared" ref="L22:Q22" si="14">L23+L26</f>
        <v>657660</v>
      </c>
      <c r="M22" s="212">
        <f t="shared" si="14"/>
        <v>243977</v>
      </c>
      <c r="N22" s="212">
        <f t="shared" si="14"/>
        <v>222118</v>
      </c>
      <c r="O22" s="212">
        <f t="shared" si="14"/>
        <v>761663</v>
      </c>
      <c r="P22" s="212">
        <f t="shared" si="14"/>
        <v>788303</v>
      </c>
      <c r="Q22" s="212">
        <f t="shared" si="14"/>
        <v>825381</v>
      </c>
      <c r="R22" s="213">
        <f>IFERROR(Q22/P22-1,"-")</f>
        <v>4.7035213617099059E-2</v>
      </c>
      <c r="S22" s="213">
        <f>IFERROR(Q22/L22-1,"-")</f>
        <v>0.25502691360277341</v>
      </c>
      <c r="T22" s="213">
        <f>Q22/Q$8</f>
        <v>0.40605735015651817</v>
      </c>
      <c r="U22" s="212">
        <f>U23+U26</f>
        <v>787818</v>
      </c>
      <c r="V22" s="212">
        <f>V23+V26</f>
        <v>232111</v>
      </c>
      <c r="W22" s="212">
        <f>W23+W26</f>
        <v>852329</v>
      </c>
      <c r="X22" s="212">
        <f>X23+X26</f>
        <v>884801</v>
      </c>
      <c r="Y22" s="212">
        <f>Y23+Y26</f>
        <v>915684</v>
      </c>
      <c r="Z22" s="213">
        <f>IFERROR(Y22/X22-1,"-")</f>
        <v>3.4903893643881467E-2</v>
      </c>
      <c r="AA22" s="213">
        <f t="shared" ref="AA22:AA34" si="15">IFERROR(Y22/U22-1,"-")</f>
        <v>0.16230398391506662</v>
      </c>
      <c r="AB22" s="213">
        <f>Y22/Y$8</f>
        <v>0.37026101492189689</v>
      </c>
    </row>
    <row r="23" spans="1:28" x14ac:dyDescent="0.25">
      <c r="A23" s="74"/>
      <c r="B23" s="191" t="s">
        <v>97</v>
      </c>
      <c r="C23" s="192">
        <v>11211</v>
      </c>
      <c r="D23" s="192">
        <v>1527</v>
      </c>
      <c r="E23" s="192">
        <v>3162</v>
      </c>
      <c r="F23" s="192">
        <v>7652</v>
      </c>
      <c r="G23" s="192">
        <v>6838</v>
      </c>
      <c r="H23" s="192">
        <v>4502</v>
      </c>
      <c r="I23" s="193">
        <f>IFERROR(H23/G23-1,"-")</f>
        <v>-0.34162035682948233</v>
      </c>
      <c r="J23" s="194">
        <f>IFERROR(H23/C23-1,"-")</f>
        <v>-0.59843011328159845</v>
      </c>
      <c r="K23" s="193">
        <f>H23/H$8</f>
        <v>1.0222385707733319E-2</v>
      </c>
      <c r="L23" s="192">
        <v>86183</v>
      </c>
      <c r="M23" s="192">
        <v>15120</v>
      </c>
      <c r="N23" s="192">
        <v>108542</v>
      </c>
      <c r="O23" s="192">
        <v>93368</v>
      </c>
      <c r="P23" s="192">
        <v>74738</v>
      </c>
      <c r="Q23" s="192">
        <v>64788</v>
      </c>
      <c r="R23" s="193">
        <f>IFERROR(Q23/P23-1,"-")</f>
        <v>-0.13313174021247554</v>
      </c>
      <c r="S23" s="194">
        <f>IFERROR(Q23/L23-1,"-")</f>
        <v>-0.24825081512595293</v>
      </c>
      <c r="T23" s="193">
        <f>Q23/Q$8</f>
        <v>3.1873333166065734E-2</v>
      </c>
      <c r="U23" s="192">
        <v>97394</v>
      </c>
      <c r="V23" s="192">
        <v>111704</v>
      </c>
      <c r="W23" s="192">
        <v>101020</v>
      </c>
      <c r="X23" s="192">
        <v>81576</v>
      </c>
      <c r="Y23" s="192">
        <v>69290</v>
      </c>
      <c r="Z23" s="193">
        <f>IFERROR(Y23/X23-1,"-")</f>
        <v>-0.15060802196724532</v>
      </c>
      <c r="AA23" s="194">
        <f t="shared" si="15"/>
        <v>-0.28855987021787788</v>
      </c>
      <c r="AB23" s="193">
        <f>Y23/Y$8</f>
        <v>2.8017728521999113E-2</v>
      </c>
    </row>
    <row r="24" spans="1:28" x14ac:dyDescent="0.25">
      <c r="A24" s="74"/>
      <c r="B24" s="196" t="s">
        <v>103</v>
      </c>
      <c r="C24" s="197">
        <v>5706</v>
      </c>
      <c r="D24" s="197">
        <v>1004</v>
      </c>
      <c r="E24" s="197">
        <v>1639</v>
      </c>
      <c r="F24" s="197">
        <v>4098</v>
      </c>
      <c r="G24" s="197">
        <v>3389</v>
      </c>
      <c r="H24" s="197">
        <v>1588</v>
      </c>
      <c r="I24" s="198">
        <f>IFERROR(H24/G24-1,"-")</f>
        <v>-0.5314251991737976</v>
      </c>
      <c r="J24" s="199">
        <f>IFERROR(H24/C24-1,"-")</f>
        <v>-0.72169645986680686</v>
      </c>
      <c r="K24" s="198">
        <f>H24/H$8</f>
        <v>3.6057637725189938E-3</v>
      </c>
      <c r="L24" s="197">
        <v>39147</v>
      </c>
      <c r="M24" s="197">
        <v>5468</v>
      </c>
      <c r="N24" s="197">
        <v>58399</v>
      </c>
      <c r="O24" s="197">
        <v>38183</v>
      </c>
      <c r="P24" s="197">
        <v>29322</v>
      </c>
      <c r="Q24" s="197">
        <v>22966</v>
      </c>
      <c r="R24" s="198">
        <f>IFERROR(Q24/P24-1,"-")</f>
        <v>-0.21676556851510809</v>
      </c>
      <c r="S24" s="199">
        <f>IFERROR(Q24/L24-1,"-")</f>
        <v>-0.41333946407132094</v>
      </c>
      <c r="T24" s="198">
        <f>Q24/Q$8</f>
        <v>1.1298434424459247E-2</v>
      </c>
      <c r="U24" s="197">
        <v>44853</v>
      </c>
      <c r="V24" s="197">
        <v>60038</v>
      </c>
      <c r="W24" s="197">
        <v>42281</v>
      </c>
      <c r="X24" s="197">
        <v>32711</v>
      </c>
      <c r="Y24" s="197">
        <v>24554</v>
      </c>
      <c r="Z24" s="198">
        <f>IFERROR(Y24/X24-1,"-")</f>
        <v>-0.24936565681269296</v>
      </c>
      <c r="AA24" s="199">
        <f t="shared" si="15"/>
        <v>-0.45256727532160612</v>
      </c>
      <c r="AB24" s="198">
        <f>Y24/Y$8</f>
        <v>9.9285222417255913E-3</v>
      </c>
    </row>
    <row r="25" spans="1:28" x14ac:dyDescent="0.25">
      <c r="A25" s="74"/>
      <c r="B25" s="196" t="s">
        <v>100</v>
      </c>
      <c r="C25" s="197">
        <v>5505</v>
      </c>
      <c r="D25" s="197">
        <v>523</v>
      </c>
      <c r="E25" s="197">
        <v>1523</v>
      </c>
      <c r="F25" s="197">
        <v>3554</v>
      </c>
      <c r="G25" s="197">
        <v>3449</v>
      </c>
      <c r="H25" s="197">
        <v>2914</v>
      </c>
      <c r="I25" s="198">
        <f>IFERROR(H25/G25-1,"-")</f>
        <v>-0.15511742534067841</v>
      </c>
      <c r="J25" s="199">
        <f>IFERROR(H25/C25-1,"-")</f>
        <v>-0.47066303360581285</v>
      </c>
      <c r="K25" s="198">
        <f>H25/H$8</f>
        <v>6.6166219352143249E-3</v>
      </c>
      <c r="L25" s="197">
        <v>47036</v>
      </c>
      <c r="M25" s="197">
        <v>9652</v>
      </c>
      <c r="N25" s="197">
        <v>50143</v>
      </c>
      <c r="O25" s="197">
        <v>55185</v>
      </c>
      <c r="P25" s="197">
        <v>45416</v>
      </c>
      <c r="Q25" s="197">
        <v>41822</v>
      </c>
      <c r="R25" s="198">
        <f>IFERROR(Q25/P25-1,"-")</f>
        <v>-7.9135106570371705E-2</v>
      </c>
      <c r="S25" s="199">
        <f>IFERROR(Q25/L25-1,"-")</f>
        <v>-0.11085126286248825</v>
      </c>
      <c r="T25" s="198">
        <f>Q25/Q$8</f>
        <v>2.0574898741606486E-2</v>
      </c>
      <c r="U25" s="197">
        <v>52541</v>
      </c>
      <c r="V25" s="197">
        <v>51666</v>
      </c>
      <c r="W25" s="197">
        <v>58739</v>
      </c>
      <c r="X25" s="197">
        <v>48865</v>
      </c>
      <c r="Y25" s="197">
        <v>44736</v>
      </c>
      <c r="Z25" s="198">
        <f>IFERROR(Y25/X25-1,"-")</f>
        <v>-8.4498107029571279E-2</v>
      </c>
      <c r="AA25" s="199">
        <f t="shared" si="15"/>
        <v>-0.14855065567842252</v>
      </c>
      <c r="AB25" s="198">
        <f>Y25/Y$8</f>
        <v>1.8089206280273523E-2</v>
      </c>
    </row>
    <row r="26" spans="1:28" x14ac:dyDescent="0.25">
      <c r="A26" s="74"/>
      <c r="B26" s="191" t="s">
        <v>107</v>
      </c>
      <c r="C26" s="192">
        <v>118947</v>
      </c>
      <c r="D26" s="192">
        <v>34320</v>
      </c>
      <c r="E26" s="192">
        <v>6831</v>
      </c>
      <c r="F26" s="192">
        <v>83014</v>
      </c>
      <c r="G26" s="192">
        <v>89660</v>
      </c>
      <c r="H26" s="192">
        <v>85801</v>
      </c>
      <c r="I26" s="193">
        <f>IFERROR(H26/G26-1,"-")</f>
        <v>-4.3040374749051979E-2</v>
      </c>
      <c r="J26" s="194">
        <f>IFERROR(H26/C26-1,"-")</f>
        <v>-0.27866192505905996</v>
      </c>
      <c r="K26" s="193">
        <f>H26/H$8</f>
        <v>0.19482250468885529</v>
      </c>
      <c r="L26" s="192">
        <v>571477</v>
      </c>
      <c r="M26" s="192">
        <v>228857</v>
      </c>
      <c r="N26" s="192">
        <v>113576</v>
      </c>
      <c r="O26" s="192">
        <v>668295</v>
      </c>
      <c r="P26" s="192">
        <v>713565</v>
      </c>
      <c r="Q26" s="192">
        <v>760593</v>
      </c>
      <c r="R26" s="193">
        <f>IFERROR(Q26/P26-1,"-")</f>
        <v>6.590569885013986E-2</v>
      </c>
      <c r="S26" s="194">
        <f>IFERROR(Q26/L26-1,"-")</f>
        <v>0.33092495411013911</v>
      </c>
      <c r="T26" s="193">
        <f>Q26/Q$8</f>
        <v>0.37418401699045245</v>
      </c>
      <c r="U26" s="192">
        <v>690424</v>
      </c>
      <c r="V26" s="192">
        <v>120407</v>
      </c>
      <c r="W26" s="192">
        <v>751309</v>
      </c>
      <c r="X26" s="192">
        <v>803225</v>
      </c>
      <c r="Y26" s="192">
        <v>846394</v>
      </c>
      <c r="Z26" s="193">
        <f>IFERROR(Y26/X26-1,"-")</f>
        <v>5.3744592113044387E-2</v>
      </c>
      <c r="AA26" s="194">
        <f t="shared" si="15"/>
        <v>0.2259046614833784</v>
      </c>
      <c r="AB26" s="193">
        <f>Y26/Y$8</f>
        <v>0.34224328639989776</v>
      </c>
    </row>
    <row r="27" spans="1:28" s="74" customFormat="1" x14ac:dyDescent="0.25">
      <c r="B27" s="196" t="s">
        <v>110</v>
      </c>
      <c r="C27" s="197">
        <v>45928</v>
      </c>
      <c r="D27" s="197">
        <v>13636</v>
      </c>
      <c r="E27" s="197">
        <v>577</v>
      </c>
      <c r="F27" s="197">
        <v>34894</v>
      </c>
      <c r="G27" s="197">
        <v>39217</v>
      </c>
      <c r="H27" s="197">
        <v>37961</v>
      </c>
      <c r="I27" s="198">
        <f t="shared" ref="I27:I34" si="16">IFERROR(H27/G27-1,"-")</f>
        <v>-3.2026927097942193E-2</v>
      </c>
      <c r="J27" s="199">
        <f t="shared" ref="J27:J34" si="17">IFERROR(H27/C27-1,"-")</f>
        <v>-0.17346716599895484</v>
      </c>
      <c r="K27" s="198">
        <f t="shared" ref="K27:K34" si="18">H27/H$8</f>
        <v>8.6195465093572746E-2</v>
      </c>
      <c r="L27" s="197">
        <v>272530</v>
      </c>
      <c r="M27" s="197">
        <v>101958</v>
      </c>
      <c r="N27" s="197">
        <v>10130</v>
      </c>
      <c r="O27" s="197">
        <v>337647</v>
      </c>
      <c r="P27" s="197">
        <v>363255</v>
      </c>
      <c r="Q27" s="197">
        <v>387877</v>
      </c>
      <c r="R27" s="198">
        <f t="shared" ref="R27:R34" si="19">IFERROR(Q27/P27-1,"-")</f>
        <v>6.7781585938252675E-2</v>
      </c>
      <c r="S27" s="199">
        <f t="shared" ref="S27:S34" si="20">IFERROR(Q27/L27-1,"-")</f>
        <v>0.42324514732323038</v>
      </c>
      <c r="T27" s="198">
        <f t="shared" ref="T27:T34" si="21">Q27/Q$8</f>
        <v>0.19082133803256898</v>
      </c>
      <c r="U27" s="197">
        <v>318458</v>
      </c>
      <c r="V27" s="197">
        <v>10707</v>
      </c>
      <c r="W27" s="197">
        <v>372541</v>
      </c>
      <c r="X27" s="197">
        <v>402472</v>
      </c>
      <c r="Y27" s="197">
        <v>425838</v>
      </c>
      <c r="Z27" s="198">
        <f t="shared" ref="Z27:Z34" si="22">IFERROR(Y27/X27-1,"-")</f>
        <v>5.8056212606094393E-2</v>
      </c>
      <c r="AA27" s="199">
        <f t="shared" si="15"/>
        <v>0.3371873214050205</v>
      </c>
      <c r="AB27" s="198">
        <f t="shared" ref="AB27:AB34" si="23">Y27/Y$8</f>
        <v>0.17218954363329569</v>
      </c>
    </row>
    <row r="28" spans="1:28" s="74" customFormat="1" x14ac:dyDescent="0.25">
      <c r="B28" s="196" t="s">
        <v>113</v>
      </c>
      <c r="C28" s="197">
        <v>19427</v>
      </c>
      <c r="D28" s="197">
        <v>5913</v>
      </c>
      <c r="E28" s="197">
        <v>1956</v>
      </c>
      <c r="F28" s="197">
        <v>14902</v>
      </c>
      <c r="G28" s="197">
        <v>17608</v>
      </c>
      <c r="H28" s="197">
        <v>16708</v>
      </c>
      <c r="I28" s="198">
        <f t="shared" si="16"/>
        <v>-5.1113130395274875E-2</v>
      </c>
      <c r="J28" s="199">
        <f t="shared" si="17"/>
        <v>-0.13995984969372521</v>
      </c>
      <c r="K28" s="198">
        <f t="shared" si="18"/>
        <v>3.7937721102800595E-2</v>
      </c>
      <c r="L28" s="197">
        <v>81473</v>
      </c>
      <c r="M28" s="197">
        <v>28236</v>
      </c>
      <c r="N28" s="197">
        <v>21543</v>
      </c>
      <c r="O28" s="197">
        <v>71123</v>
      </c>
      <c r="P28" s="197">
        <v>77442</v>
      </c>
      <c r="Q28" s="197">
        <v>79069</v>
      </c>
      <c r="R28" s="198">
        <f t="shared" si="19"/>
        <v>2.1009271454766054E-2</v>
      </c>
      <c r="S28" s="199">
        <f t="shared" si="20"/>
        <v>-2.9506707743669702E-2</v>
      </c>
      <c r="T28" s="198">
        <f t="shared" si="21"/>
        <v>3.889906433456275E-2</v>
      </c>
      <c r="U28" s="197">
        <v>100900</v>
      </c>
      <c r="V28" s="197">
        <v>23499</v>
      </c>
      <c r="W28" s="197">
        <v>86025</v>
      </c>
      <c r="X28" s="197">
        <v>95050</v>
      </c>
      <c r="Y28" s="197">
        <v>95777</v>
      </c>
      <c r="Z28" s="198">
        <f t="shared" si="22"/>
        <v>7.6486059968436937E-3</v>
      </c>
      <c r="AA28" s="199">
        <f t="shared" si="15"/>
        <v>-5.077304261645188E-2</v>
      </c>
      <c r="AB28" s="198">
        <f t="shared" si="23"/>
        <v>3.8727868157764599E-2</v>
      </c>
    </row>
    <row r="29" spans="1:28" x14ac:dyDescent="0.25">
      <c r="A29" s="74"/>
      <c r="B29" s="196" t="s">
        <v>116</v>
      </c>
      <c r="C29" s="197">
        <v>5246</v>
      </c>
      <c r="D29" s="197">
        <v>2029</v>
      </c>
      <c r="E29" s="197">
        <v>2131</v>
      </c>
      <c r="F29" s="197">
        <v>2359</v>
      </c>
      <c r="G29" s="197">
        <v>1960</v>
      </c>
      <c r="H29" s="197">
        <v>1806</v>
      </c>
      <c r="I29" s="198">
        <f t="shared" si="16"/>
        <v>-7.8571428571428625E-2</v>
      </c>
      <c r="J29" s="199">
        <f t="shared" si="17"/>
        <v>-0.65573770491803285</v>
      </c>
      <c r="K29" s="198">
        <f t="shared" si="18"/>
        <v>4.1007615700058581E-3</v>
      </c>
      <c r="L29" s="197">
        <v>20905</v>
      </c>
      <c r="M29" s="197">
        <v>8997</v>
      </c>
      <c r="N29" s="197">
        <v>14477</v>
      </c>
      <c r="O29" s="197">
        <v>28352</v>
      </c>
      <c r="P29" s="197">
        <v>26679</v>
      </c>
      <c r="Q29" s="197">
        <v>24033</v>
      </c>
      <c r="R29" s="198">
        <f t="shared" si="19"/>
        <v>-9.9179129652535725E-2</v>
      </c>
      <c r="S29" s="199">
        <f t="shared" si="20"/>
        <v>0.14962927529299219</v>
      </c>
      <c r="T29" s="198">
        <f t="shared" si="21"/>
        <v>1.1823359510712752E-2</v>
      </c>
      <c r="U29" s="197">
        <v>26151</v>
      </c>
      <c r="V29" s="197">
        <v>16608</v>
      </c>
      <c r="W29" s="197">
        <v>30711</v>
      </c>
      <c r="X29" s="197">
        <v>28639</v>
      </c>
      <c r="Y29" s="197">
        <v>25839</v>
      </c>
      <c r="Z29" s="198">
        <f t="shared" si="22"/>
        <v>-9.7768776842766858E-2</v>
      </c>
      <c r="AA29" s="199">
        <f t="shared" si="15"/>
        <v>-1.1930710106688114E-2</v>
      </c>
      <c r="AB29" s="198">
        <f t="shared" si="23"/>
        <v>1.0448117870976116E-2</v>
      </c>
    </row>
    <row r="30" spans="1:28" x14ac:dyDescent="0.25">
      <c r="A30" s="74"/>
      <c r="B30" s="196" t="s">
        <v>123</v>
      </c>
      <c r="C30" s="197">
        <v>4856</v>
      </c>
      <c r="D30" s="197">
        <v>1607</v>
      </c>
      <c r="E30" s="197">
        <v>134</v>
      </c>
      <c r="F30" s="197">
        <v>4505</v>
      </c>
      <c r="G30" s="197">
        <v>2358</v>
      </c>
      <c r="H30" s="197">
        <v>1903</v>
      </c>
      <c r="I30" s="198">
        <f t="shared" si="16"/>
        <v>-0.19296013570822734</v>
      </c>
      <c r="J30" s="199">
        <f t="shared" si="17"/>
        <v>-0.60811367380560133</v>
      </c>
      <c r="K30" s="198">
        <f t="shared" si="18"/>
        <v>4.3210128835665272E-3</v>
      </c>
      <c r="L30" s="197">
        <v>22954</v>
      </c>
      <c r="M30" s="197">
        <v>8621</v>
      </c>
      <c r="N30" s="197">
        <v>6234</v>
      </c>
      <c r="O30" s="197">
        <v>35461</v>
      </c>
      <c r="P30" s="197">
        <v>30473</v>
      </c>
      <c r="Q30" s="197">
        <v>33884</v>
      </c>
      <c r="R30" s="198">
        <f t="shared" si="19"/>
        <v>0.1119351557116135</v>
      </c>
      <c r="S30" s="199">
        <f t="shared" si="20"/>
        <v>0.47616973076587965</v>
      </c>
      <c r="T30" s="198">
        <f t="shared" si="21"/>
        <v>1.666969224237469E-2</v>
      </c>
      <c r="U30" s="197">
        <v>27810</v>
      </c>
      <c r="V30" s="197">
        <v>6368</v>
      </c>
      <c r="W30" s="197">
        <v>39966</v>
      </c>
      <c r="X30" s="197">
        <v>32831</v>
      </c>
      <c r="Y30" s="197">
        <v>35787</v>
      </c>
      <c r="Z30" s="198">
        <f t="shared" si="22"/>
        <v>9.0036855411044447E-2</v>
      </c>
      <c r="AA30" s="199">
        <f t="shared" si="15"/>
        <v>0.28683926645091695</v>
      </c>
      <c r="AB30" s="198">
        <f t="shared" si="23"/>
        <v>1.4470637185983291E-2</v>
      </c>
    </row>
    <row r="31" spans="1:28" x14ac:dyDescent="0.25">
      <c r="A31" s="74"/>
      <c r="B31" s="196" t="s">
        <v>119</v>
      </c>
      <c r="C31" s="197">
        <v>4560</v>
      </c>
      <c r="D31" s="197">
        <v>1003</v>
      </c>
      <c r="E31" s="197">
        <v>225</v>
      </c>
      <c r="F31" s="197">
        <v>2544</v>
      </c>
      <c r="G31" s="197">
        <v>1797</v>
      </c>
      <c r="H31" s="197">
        <v>1366</v>
      </c>
      <c r="I31" s="198">
        <f t="shared" si="16"/>
        <v>-0.23984418475236502</v>
      </c>
      <c r="J31" s="199">
        <f t="shared" si="17"/>
        <v>-0.70043859649122808</v>
      </c>
      <c r="K31" s="198">
        <f t="shared" si="18"/>
        <v>3.1016834466378752E-3</v>
      </c>
      <c r="L31" s="197">
        <v>34544</v>
      </c>
      <c r="M31" s="197">
        <v>13673</v>
      </c>
      <c r="N31" s="197">
        <v>11132</v>
      </c>
      <c r="O31" s="197">
        <v>43980</v>
      </c>
      <c r="P31" s="197">
        <v>41025</v>
      </c>
      <c r="Q31" s="197">
        <v>42895</v>
      </c>
      <c r="R31" s="198">
        <f t="shared" si="19"/>
        <v>4.5581962218159688E-2</v>
      </c>
      <c r="S31" s="199">
        <f t="shared" si="20"/>
        <v>0.24174965261695225</v>
      </c>
      <c r="T31" s="198">
        <f t="shared" si="21"/>
        <v>2.1102775609038549E-2</v>
      </c>
      <c r="U31" s="197">
        <v>39104</v>
      </c>
      <c r="V31" s="197">
        <v>11357</v>
      </c>
      <c r="W31" s="197">
        <v>46524</v>
      </c>
      <c r="X31" s="197">
        <v>42822</v>
      </c>
      <c r="Y31" s="197">
        <v>44261</v>
      </c>
      <c r="Z31" s="198">
        <f t="shared" si="22"/>
        <v>3.36042221288122E-2</v>
      </c>
      <c r="AA31" s="199">
        <f t="shared" si="15"/>
        <v>0.13187909165302791</v>
      </c>
      <c r="AB31" s="198">
        <f t="shared" si="23"/>
        <v>1.789713785700971E-2</v>
      </c>
    </row>
    <row r="32" spans="1:28" x14ac:dyDescent="0.25">
      <c r="A32" s="74"/>
      <c r="B32" s="196" t="s">
        <v>128</v>
      </c>
      <c r="C32" s="197">
        <v>5884</v>
      </c>
      <c r="D32" s="197">
        <v>1374</v>
      </c>
      <c r="E32" s="197">
        <v>39</v>
      </c>
      <c r="F32" s="197">
        <v>1165</v>
      </c>
      <c r="G32" s="197">
        <v>1546</v>
      </c>
      <c r="H32" s="197">
        <v>1571</v>
      </c>
      <c r="I32" s="198">
        <f t="shared" si="16"/>
        <v>1.6170763260025867E-2</v>
      </c>
      <c r="J32" s="199">
        <f t="shared" si="17"/>
        <v>-0.73300475866757309</v>
      </c>
      <c r="K32" s="198">
        <f t="shared" si="18"/>
        <v>3.5671630268434128E-3</v>
      </c>
      <c r="L32" s="197">
        <v>12355</v>
      </c>
      <c r="M32" s="197">
        <v>8151</v>
      </c>
      <c r="N32" s="197">
        <v>240</v>
      </c>
      <c r="O32" s="197">
        <v>10893</v>
      </c>
      <c r="P32" s="197">
        <v>11772</v>
      </c>
      <c r="Q32" s="197">
        <v>11483</v>
      </c>
      <c r="R32" s="198">
        <f t="shared" si="19"/>
        <v>-2.4549779136935124E-2</v>
      </c>
      <c r="S32" s="199">
        <f t="shared" si="20"/>
        <v>-7.0578713071630883E-2</v>
      </c>
      <c r="T32" s="198">
        <f t="shared" si="21"/>
        <v>5.6492172122296234E-3</v>
      </c>
      <c r="U32" s="197">
        <v>18239</v>
      </c>
      <c r="V32" s="197">
        <v>279</v>
      </c>
      <c r="W32" s="197">
        <v>12058</v>
      </c>
      <c r="X32" s="197">
        <v>13318</v>
      </c>
      <c r="Y32" s="197">
        <v>13054</v>
      </c>
      <c r="Z32" s="198">
        <f t="shared" si="22"/>
        <v>-1.9822796215647975E-2</v>
      </c>
      <c r="AA32" s="199">
        <f t="shared" si="15"/>
        <v>-0.28428093645484953</v>
      </c>
      <c r="AB32" s="198">
        <f t="shared" si="23"/>
        <v>5.2784446258648636E-3</v>
      </c>
    </row>
    <row r="33" spans="1:28" x14ac:dyDescent="0.25">
      <c r="A33" s="74"/>
      <c r="B33" s="196" t="s">
        <v>131</v>
      </c>
      <c r="C33" s="197">
        <v>1946</v>
      </c>
      <c r="D33" s="197">
        <v>662</v>
      </c>
      <c r="E33" s="197">
        <v>3</v>
      </c>
      <c r="F33" s="197">
        <v>398</v>
      </c>
      <c r="G33" s="197">
        <v>558</v>
      </c>
      <c r="H33" s="197">
        <v>323</v>
      </c>
      <c r="I33" s="198">
        <f t="shared" si="16"/>
        <v>-0.42114695340501795</v>
      </c>
      <c r="J33" s="199">
        <f t="shared" si="17"/>
        <v>-0.83401849948612539</v>
      </c>
      <c r="K33" s="198">
        <f t="shared" si="18"/>
        <v>7.3341416783604221E-4</v>
      </c>
      <c r="L33" s="197">
        <v>13500</v>
      </c>
      <c r="M33" s="197">
        <v>10437</v>
      </c>
      <c r="N33" s="197">
        <v>255</v>
      </c>
      <c r="O33" s="197">
        <v>6918</v>
      </c>
      <c r="P33" s="197">
        <v>11530</v>
      </c>
      <c r="Q33" s="197">
        <v>11074</v>
      </c>
      <c r="R33" s="198">
        <f t="shared" si="19"/>
        <v>-3.9549002601908079E-2</v>
      </c>
      <c r="S33" s="199">
        <f t="shared" si="20"/>
        <v>-0.1797037037037037</v>
      </c>
      <c r="T33" s="198">
        <f t="shared" si="21"/>
        <v>5.4480041285579414E-3</v>
      </c>
      <c r="U33" s="197">
        <v>15446</v>
      </c>
      <c r="V33" s="197">
        <v>258</v>
      </c>
      <c r="W33" s="197">
        <v>7316</v>
      </c>
      <c r="X33" s="197">
        <v>12088</v>
      </c>
      <c r="Y33" s="197">
        <v>11397</v>
      </c>
      <c r="Z33" s="198">
        <f t="shared" si="22"/>
        <v>-5.7164129715420287E-2</v>
      </c>
      <c r="AA33" s="199">
        <f t="shared" si="15"/>
        <v>-0.26213906513013074</v>
      </c>
      <c r="AB33" s="198">
        <f t="shared" si="23"/>
        <v>4.608429094605627E-3</v>
      </c>
    </row>
    <row r="34" spans="1:28" x14ac:dyDescent="0.25">
      <c r="A34" s="74"/>
      <c r="B34" s="202" t="s">
        <v>145</v>
      </c>
      <c r="C34" s="203">
        <f t="shared" ref="C34:H34" si="24">C26-SUM(C27:C33)</f>
        <v>31100</v>
      </c>
      <c r="D34" s="203">
        <f t="shared" si="24"/>
        <v>8096</v>
      </c>
      <c r="E34" s="203">
        <f t="shared" si="24"/>
        <v>1766</v>
      </c>
      <c r="F34" s="203">
        <f t="shared" si="24"/>
        <v>22247</v>
      </c>
      <c r="G34" s="203">
        <f t="shared" si="24"/>
        <v>24616</v>
      </c>
      <c r="H34" s="203">
        <f t="shared" si="24"/>
        <v>24163</v>
      </c>
      <c r="I34" s="204">
        <f t="shared" si="16"/>
        <v>-1.8402664933376611E-2</v>
      </c>
      <c r="J34" s="205">
        <f t="shared" si="17"/>
        <v>-0.22305466237942118</v>
      </c>
      <c r="K34" s="204">
        <f t="shared" si="18"/>
        <v>5.4865283397592224E-2</v>
      </c>
      <c r="L34" s="203">
        <f t="shared" ref="L34:Q34" si="25">L26-SUM(L27:L33)</f>
        <v>113216</v>
      </c>
      <c r="M34" s="203">
        <f t="shared" si="25"/>
        <v>48784</v>
      </c>
      <c r="N34" s="203">
        <f t="shared" si="25"/>
        <v>49565</v>
      </c>
      <c r="O34" s="203">
        <f t="shared" si="25"/>
        <v>133921</v>
      </c>
      <c r="P34" s="203">
        <f t="shared" si="25"/>
        <v>151389</v>
      </c>
      <c r="Q34" s="203">
        <f t="shared" si="25"/>
        <v>170278</v>
      </c>
      <c r="R34" s="204">
        <f t="shared" si="19"/>
        <v>0.1247712845715343</v>
      </c>
      <c r="S34" s="205">
        <f t="shared" si="20"/>
        <v>0.50401003391746757</v>
      </c>
      <c r="T34" s="204">
        <f t="shared" si="21"/>
        <v>8.3770565920407186E-2</v>
      </c>
      <c r="U34" s="203">
        <f>U26-SUM(U27:U33)</f>
        <v>144316</v>
      </c>
      <c r="V34" s="203">
        <f>V26-SUM(V27:V33)</f>
        <v>51331</v>
      </c>
      <c r="W34" s="203">
        <f>W26-SUM(W27:W33)</f>
        <v>156168</v>
      </c>
      <c r="X34" s="203">
        <f>X26-SUM(X27:X33)</f>
        <v>176005</v>
      </c>
      <c r="Y34" s="203">
        <f>Y26-SUM(Y27:Y33)</f>
        <v>194441</v>
      </c>
      <c r="Z34" s="204">
        <f t="shared" si="22"/>
        <v>0.10474702423226612</v>
      </c>
      <c r="AA34" s="205">
        <f t="shared" si="15"/>
        <v>0.34732808558995543</v>
      </c>
      <c r="AB34" s="204">
        <f t="shared" si="23"/>
        <v>7.8623107974397879E-2</v>
      </c>
    </row>
    <row r="35" spans="1:28" x14ac:dyDescent="0.25">
      <c r="A35" s="74"/>
      <c r="B35" s="187" t="s">
        <v>45</v>
      </c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</row>
    <row r="36" spans="1:28" x14ac:dyDescent="0.25">
      <c r="A36" s="74"/>
      <c r="B36" s="188" t="s">
        <v>68</v>
      </c>
      <c r="C36" s="212">
        <f t="shared" ref="C36:H36" si="26">C37+C40</f>
        <v>103134</v>
      </c>
      <c r="D36" s="212">
        <f t="shared" si="26"/>
        <v>39616</v>
      </c>
      <c r="E36" s="212">
        <f t="shared" si="26"/>
        <v>7266</v>
      </c>
      <c r="F36" s="212">
        <f t="shared" si="26"/>
        <v>98961</v>
      </c>
      <c r="G36" s="212">
        <f t="shared" si="26"/>
        <v>115296</v>
      </c>
      <c r="H36" s="212">
        <f t="shared" si="26"/>
        <v>120114</v>
      </c>
      <c r="I36" s="213">
        <f>IFERROR(H36/G36-1,"-")</f>
        <v>4.1788093255620273E-2</v>
      </c>
      <c r="J36" s="213">
        <f>IFERROR(H36/C36-1,"-")</f>
        <v>0.16464017685729249</v>
      </c>
      <c r="K36" s="213">
        <f>H36/H$8</f>
        <v>0.27273470388686805</v>
      </c>
      <c r="L36" s="212">
        <f t="shared" ref="L36:Q36" si="27">L37+L40</f>
        <v>313126</v>
      </c>
      <c r="M36" s="212">
        <f t="shared" si="27"/>
        <v>107490</v>
      </c>
      <c r="N36" s="212">
        <f t="shared" si="27"/>
        <v>35251</v>
      </c>
      <c r="O36" s="212">
        <f t="shared" si="27"/>
        <v>312053</v>
      </c>
      <c r="P36" s="212">
        <f t="shared" si="27"/>
        <v>346111</v>
      </c>
      <c r="Q36" s="212">
        <f t="shared" si="27"/>
        <v>369040</v>
      </c>
      <c r="R36" s="213">
        <f>IFERROR(Q36/P36-1,"-")</f>
        <v>6.6247533305789252E-2</v>
      </c>
      <c r="S36" s="213">
        <f>IFERROR(Q36/L36-1,"-")</f>
        <v>0.17856709439650498</v>
      </c>
      <c r="T36" s="213">
        <f>Q36/Q$8</f>
        <v>0.18155422102248717</v>
      </c>
      <c r="U36" s="212">
        <f>U37+U40</f>
        <v>416260</v>
      </c>
      <c r="V36" s="212">
        <f>V37+V40</f>
        <v>42517</v>
      </c>
      <c r="W36" s="212">
        <f>W37+W40</f>
        <v>411014</v>
      </c>
      <c r="X36" s="212">
        <f>X37+X40</f>
        <v>461407</v>
      </c>
      <c r="Y36" s="212">
        <f>Y37+Y40</f>
        <v>489154</v>
      </c>
      <c r="Z36" s="213">
        <f>IFERROR(Y36/X36-1,"-")</f>
        <v>6.0135628631555305E-2</v>
      </c>
      <c r="AA36" s="213">
        <f t="shared" ref="AA36:AA48" si="28">IFERROR(Y36/U36-1,"-")</f>
        <v>0.17511651371738823</v>
      </c>
      <c r="AB36" s="213">
        <f>Y36/Y$8</f>
        <v>0.19779165792249898</v>
      </c>
    </row>
    <row r="37" spans="1:28" x14ac:dyDescent="0.25">
      <c r="A37" s="74"/>
      <c r="B37" s="191" t="s">
        <v>97</v>
      </c>
      <c r="C37" s="192">
        <v>7805</v>
      </c>
      <c r="D37" s="192">
        <v>2530</v>
      </c>
      <c r="E37" s="192">
        <v>2484</v>
      </c>
      <c r="F37" s="192">
        <v>13018</v>
      </c>
      <c r="G37" s="192">
        <v>16233</v>
      </c>
      <c r="H37" s="192">
        <v>17658</v>
      </c>
      <c r="I37" s="193">
        <f>IFERROR(H37/G37-1,"-")</f>
        <v>8.7784143411568927E-2</v>
      </c>
      <c r="J37" s="194">
        <f>IFERROR(H37/C37-1,"-")</f>
        <v>1.2623959000640617</v>
      </c>
      <c r="K37" s="193">
        <f>H37/H$8</f>
        <v>4.0094821596436014E-2</v>
      </c>
      <c r="L37" s="192">
        <v>35416</v>
      </c>
      <c r="M37" s="192">
        <v>7136</v>
      </c>
      <c r="N37" s="192">
        <v>10587</v>
      </c>
      <c r="O37" s="192">
        <v>32666</v>
      </c>
      <c r="P37" s="192">
        <v>28175</v>
      </c>
      <c r="Q37" s="192">
        <v>25352</v>
      </c>
      <c r="R37" s="193">
        <f>IFERROR(Q37/P37-1,"-")</f>
        <v>-0.10019520851818986</v>
      </c>
      <c r="S37" s="194">
        <f>IFERROR(Q37/L37-1,"-")</f>
        <v>-0.28416534899480461</v>
      </c>
      <c r="T37" s="193">
        <f>Q37/Q$8</f>
        <v>1.247225940646568E-2</v>
      </c>
      <c r="U37" s="192">
        <v>43221</v>
      </c>
      <c r="V37" s="192">
        <v>13071</v>
      </c>
      <c r="W37" s="192">
        <v>45684</v>
      </c>
      <c r="X37" s="192">
        <v>44408</v>
      </c>
      <c r="Y37" s="192">
        <v>43010</v>
      </c>
      <c r="Z37" s="193">
        <f>IFERROR(Y37/X37-1,"-")</f>
        <v>-3.1480814267699553E-2</v>
      </c>
      <c r="AA37" s="194">
        <f t="shared" si="28"/>
        <v>-4.8818861201730401E-3</v>
      </c>
      <c r="AB37" s="193">
        <f>Y37/Y$8</f>
        <v>1.7391290283319122E-2</v>
      </c>
    </row>
    <row r="38" spans="1:28" x14ac:dyDescent="0.25">
      <c r="A38" s="74"/>
      <c r="B38" s="196" t="s">
        <v>103</v>
      </c>
      <c r="C38" s="197">
        <v>4333</v>
      </c>
      <c r="D38" s="197">
        <v>1111</v>
      </c>
      <c r="E38" s="197">
        <v>2027</v>
      </c>
      <c r="F38" s="197">
        <v>6197</v>
      </c>
      <c r="G38" s="197">
        <v>8419</v>
      </c>
      <c r="H38" s="197">
        <v>12266</v>
      </c>
      <c r="I38" s="198">
        <f>IFERROR(H38/G38-1,"-")</f>
        <v>0.45694262976600553</v>
      </c>
      <c r="J38" s="199">
        <f>IFERROR(H38/C38-1,"-")</f>
        <v>1.8308331410108472</v>
      </c>
      <c r="K38" s="198">
        <f>H38/H$8</f>
        <v>2.7851573320981093E-2</v>
      </c>
      <c r="L38" s="197">
        <v>4540</v>
      </c>
      <c r="M38" s="197">
        <v>954</v>
      </c>
      <c r="N38" s="197">
        <v>2313</v>
      </c>
      <c r="O38" s="197">
        <v>4929</v>
      </c>
      <c r="P38" s="197">
        <v>6417</v>
      </c>
      <c r="Q38" s="197">
        <v>4930</v>
      </c>
      <c r="R38" s="198">
        <f>IFERROR(Q38/P38-1,"-")</f>
        <v>-0.23172822191055009</v>
      </c>
      <c r="S38" s="199">
        <f>IFERROR(Q38/L38-1,"-")</f>
        <v>8.5903083700440419E-2</v>
      </c>
      <c r="T38" s="198">
        <f>Q38/Q$8</f>
        <v>2.4253802017148865E-3</v>
      </c>
      <c r="U38" s="197">
        <v>8873</v>
      </c>
      <c r="V38" s="197">
        <v>4340</v>
      </c>
      <c r="W38" s="197">
        <v>11126</v>
      </c>
      <c r="X38" s="197">
        <v>14836</v>
      </c>
      <c r="Y38" s="197">
        <v>17196</v>
      </c>
      <c r="Z38" s="198">
        <f>IFERROR(Y38/X38-1,"-")</f>
        <v>0.15907252628740909</v>
      </c>
      <c r="AA38" s="199">
        <f t="shared" si="28"/>
        <v>0.93801420038318484</v>
      </c>
      <c r="AB38" s="198">
        <f>Y38/Y$8</f>
        <v>6.9532812767253106E-3</v>
      </c>
    </row>
    <row r="39" spans="1:28" x14ac:dyDescent="0.25">
      <c r="A39" s="74"/>
      <c r="B39" s="196" t="s">
        <v>100</v>
      </c>
      <c r="C39" s="197">
        <v>3472</v>
      </c>
      <c r="D39" s="197">
        <v>1419</v>
      </c>
      <c r="E39" s="197">
        <v>457</v>
      </c>
      <c r="F39" s="197">
        <v>6821</v>
      </c>
      <c r="G39" s="197">
        <v>7814</v>
      </c>
      <c r="H39" s="197">
        <v>5392</v>
      </c>
      <c r="I39" s="198">
        <f>IFERROR(H39/G39-1,"-")</f>
        <v>-0.30995648835423595</v>
      </c>
      <c r="J39" s="199">
        <f>IFERROR(H39/C39-1,"-")</f>
        <v>0.55299539170506917</v>
      </c>
      <c r="K39" s="198">
        <f>H39/H$8</f>
        <v>1.2243248275454921E-2</v>
      </c>
      <c r="L39" s="197">
        <v>30876</v>
      </c>
      <c r="M39" s="197">
        <v>6182</v>
      </c>
      <c r="N39" s="197">
        <v>8274</v>
      </c>
      <c r="O39" s="197">
        <v>27737</v>
      </c>
      <c r="P39" s="197">
        <v>21758</v>
      </c>
      <c r="Q39" s="197">
        <v>20422</v>
      </c>
      <c r="R39" s="198">
        <f>IFERROR(Q39/P39-1,"-")</f>
        <v>-6.1402702454269709E-2</v>
      </c>
      <c r="S39" s="199">
        <f>IFERROR(Q39/L39-1,"-")</f>
        <v>-0.33858012695945072</v>
      </c>
      <c r="T39" s="198">
        <f>Q39/Q$8</f>
        <v>1.0046879204750793E-2</v>
      </c>
      <c r="U39" s="197">
        <v>34348</v>
      </c>
      <c r="V39" s="197">
        <v>8731</v>
      </c>
      <c r="W39" s="197">
        <v>34558</v>
      </c>
      <c r="X39" s="197">
        <v>29572</v>
      </c>
      <c r="Y39" s="197">
        <v>25814</v>
      </c>
      <c r="Z39" s="198">
        <f>IFERROR(Y39/X39-1,"-")</f>
        <v>-0.12707966995806841</v>
      </c>
      <c r="AA39" s="199">
        <f t="shared" si="28"/>
        <v>-0.24845696983812737</v>
      </c>
      <c r="AB39" s="198">
        <f>Y39/Y$8</f>
        <v>1.043800900659381E-2</v>
      </c>
    </row>
    <row r="40" spans="1:28" x14ac:dyDescent="0.25">
      <c r="A40" s="74"/>
      <c r="B40" s="191" t="s">
        <v>107</v>
      </c>
      <c r="C40" s="192">
        <v>95329</v>
      </c>
      <c r="D40" s="192">
        <v>37086</v>
      </c>
      <c r="E40" s="192">
        <v>4782</v>
      </c>
      <c r="F40" s="192">
        <v>85943</v>
      </c>
      <c r="G40" s="192">
        <v>99063</v>
      </c>
      <c r="H40" s="192">
        <v>102456</v>
      </c>
      <c r="I40" s="193">
        <f>IFERROR(H40/G40-1,"-")</f>
        <v>3.4250931225583647E-2</v>
      </c>
      <c r="J40" s="194">
        <f>IFERROR(H40/C40-1,"-")</f>
        <v>7.4762139537811079E-2</v>
      </c>
      <c r="K40" s="193">
        <f>H40/H$8</f>
        <v>0.232639882290432</v>
      </c>
      <c r="L40" s="192">
        <v>277710</v>
      </c>
      <c r="M40" s="192">
        <v>100354</v>
      </c>
      <c r="N40" s="192">
        <v>24664</v>
      </c>
      <c r="O40" s="192">
        <v>279387</v>
      </c>
      <c r="P40" s="192">
        <v>317936</v>
      </c>
      <c r="Q40" s="192">
        <v>343688</v>
      </c>
      <c r="R40" s="193">
        <f>IFERROR(Q40/P40-1,"-")</f>
        <v>8.0997433445724853E-2</v>
      </c>
      <c r="S40" s="194">
        <f>IFERROR(Q40/L40-1,"-")</f>
        <v>0.23757876921968957</v>
      </c>
      <c r="T40" s="193">
        <f>Q40/Q$8</f>
        <v>0.16908196161602149</v>
      </c>
      <c r="U40" s="192">
        <v>373039</v>
      </c>
      <c r="V40" s="192">
        <v>29446</v>
      </c>
      <c r="W40" s="192">
        <v>365330</v>
      </c>
      <c r="X40" s="192">
        <v>416999</v>
      </c>
      <c r="Y40" s="192">
        <v>446144</v>
      </c>
      <c r="Z40" s="193">
        <f>IFERROR(Y40/X40-1,"-")</f>
        <v>6.989225393825893E-2</v>
      </c>
      <c r="AA40" s="194">
        <f t="shared" si="28"/>
        <v>0.19597146679033561</v>
      </c>
      <c r="AB40" s="193">
        <f>Y40/Y$8</f>
        <v>0.18040036763917985</v>
      </c>
    </row>
    <row r="41" spans="1:28" s="74" customFormat="1" x14ac:dyDescent="0.25">
      <c r="B41" s="196" t="s">
        <v>110</v>
      </c>
      <c r="C41" s="197">
        <v>52002</v>
      </c>
      <c r="D41" s="197">
        <v>18060</v>
      </c>
      <c r="E41" s="197">
        <v>386</v>
      </c>
      <c r="F41" s="197">
        <v>41618</v>
      </c>
      <c r="G41" s="197">
        <v>43653</v>
      </c>
      <c r="H41" s="197">
        <v>43405</v>
      </c>
      <c r="I41" s="198">
        <f t="shared" ref="I41:I48" si="29">IFERROR(H41/G41-1,"-")</f>
        <v>-5.681167388266517E-3</v>
      </c>
      <c r="J41" s="199">
        <f t="shared" ref="J41:J48" si="30">IFERROR(H41/C41-1,"-")</f>
        <v>-0.16532056459366951</v>
      </c>
      <c r="K41" s="198">
        <f t="shared" ref="K41:K48" si="31">H41/H$8</f>
        <v>9.8556786238152977E-2</v>
      </c>
      <c r="L41" s="197">
        <v>152124</v>
      </c>
      <c r="M41" s="197">
        <v>48199</v>
      </c>
      <c r="N41" s="197">
        <v>2375</v>
      </c>
      <c r="O41" s="197">
        <v>145570</v>
      </c>
      <c r="P41" s="197">
        <v>168907</v>
      </c>
      <c r="Q41" s="197">
        <v>190744</v>
      </c>
      <c r="R41" s="198">
        <f t="shared" ref="R41:R48" si="32">IFERROR(Q41/P41-1,"-")</f>
        <v>0.12928416229049122</v>
      </c>
      <c r="S41" s="199">
        <f t="shared" ref="S41:S48" si="33">IFERROR(Q41/L41-1,"-")</f>
        <v>0.25387184139254826</v>
      </c>
      <c r="T41" s="198">
        <f t="shared" ref="T41:T48" si="34">Q41/Q$8</f>
        <v>9.3839091520467405E-2</v>
      </c>
      <c r="U41" s="197">
        <v>204126</v>
      </c>
      <c r="V41" s="197">
        <v>2761</v>
      </c>
      <c r="W41" s="197">
        <v>187188</v>
      </c>
      <c r="X41" s="197">
        <v>212560</v>
      </c>
      <c r="Y41" s="197">
        <v>234149</v>
      </c>
      <c r="Z41" s="198">
        <f t="shared" ref="Z41:Z48" si="35">IFERROR(Y41/X41-1,"-")</f>
        <v>0.10156661648475729</v>
      </c>
      <c r="AA41" s="199">
        <f t="shared" si="28"/>
        <v>0.14708072465046107</v>
      </c>
      <c r="AB41" s="198">
        <f t="shared" ref="AB41:AB48" si="36">Y41/Y$8</f>
        <v>9.4679219450102034E-2</v>
      </c>
    </row>
    <row r="42" spans="1:28" s="74" customFormat="1" x14ac:dyDescent="0.25">
      <c r="B42" s="196" t="s">
        <v>113</v>
      </c>
      <c r="C42" s="197">
        <v>7027</v>
      </c>
      <c r="D42" s="197">
        <v>2861</v>
      </c>
      <c r="E42" s="197">
        <v>165</v>
      </c>
      <c r="F42" s="197">
        <v>3842</v>
      </c>
      <c r="G42" s="197">
        <v>5939</v>
      </c>
      <c r="H42" s="197">
        <v>6311</v>
      </c>
      <c r="I42" s="198">
        <f t="shared" si="29"/>
        <v>6.2636807543357431E-2</v>
      </c>
      <c r="J42" s="199">
        <f t="shared" si="30"/>
        <v>-0.10189269958730607</v>
      </c>
      <c r="K42" s="198">
        <f t="shared" si="31"/>
        <v>1.4329959174034868E-2</v>
      </c>
      <c r="L42" s="197">
        <v>15892</v>
      </c>
      <c r="M42" s="197">
        <v>5618</v>
      </c>
      <c r="N42" s="197">
        <v>2064</v>
      </c>
      <c r="O42" s="197">
        <v>10681</v>
      </c>
      <c r="P42" s="197">
        <v>13198</v>
      </c>
      <c r="Q42" s="197">
        <v>11438</v>
      </c>
      <c r="R42" s="198">
        <f t="shared" si="32"/>
        <v>-0.13335353841491138</v>
      </c>
      <c r="S42" s="199">
        <f t="shared" si="33"/>
        <v>-0.28026680090611633</v>
      </c>
      <c r="T42" s="198">
        <f t="shared" si="34"/>
        <v>5.6270788533904405E-3</v>
      </c>
      <c r="U42" s="197">
        <v>22919</v>
      </c>
      <c r="V42" s="197">
        <v>2229</v>
      </c>
      <c r="W42" s="197">
        <v>14523</v>
      </c>
      <c r="X42" s="197">
        <v>19137</v>
      </c>
      <c r="Y42" s="197">
        <v>17749</v>
      </c>
      <c r="Z42" s="198">
        <f t="shared" si="35"/>
        <v>-7.2529654595809179E-2</v>
      </c>
      <c r="AA42" s="199">
        <f t="shared" si="28"/>
        <v>-0.22557703215672587</v>
      </c>
      <c r="AB42" s="198">
        <f t="shared" si="36"/>
        <v>7.1768893568619173E-3</v>
      </c>
    </row>
    <row r="43" spans="1:28" x14ac:dyDescent="0.25">
      <c r="A43" s="74"/>
      <c r="B43" s="196" t="s">
        <v>116</v>
      </c>
      <c r="C43" s="197">
        <v>4068</v>
      </c>
      <c r="D43" s="197">
        <v>1616</v>
      </c>
      <c r="E43" s="197">
        <v>274</v>
      </c>
      <c r="F43" s="197">
        <v>2777</v>
      </c>
      <c r="G43" s="197">
        <v>4389</v>
      </c>
      <c r="H43" s="197">
        <v>4808</v>
      </c>
      <c r="I43" s="198">
        <f t="shared" si="29"/>
        <v>9.546593757120081E-2</v>
      </c>
      <c r="J43" s="199">
        <f t="shared" si="30"/>
        <v>0.1819075712881022</v>
      </c>
      <c r="K43" s="198">
        <f t="shared" si="31"/>
        <v>1.091719912989378E-2</v>
      </c>
      <c r="L43" s="197">
        <v>5646</v>
      </c>
      <c r="M43" s="197">
        <v>2576</v>
      </c>
      <c r="N43" s="197">
        <v>2985</v>
      </c>
      <c r="O43" s="197">
        <v>6817</v>
      </c>
      <c r="P43" s="197">
        <v>7222</v>
      </c>
      <c r="Q43" s="197">
        <v>6402</v>
      </c>
      <c r="R43" s="198">
        <f t="shared" si="32"/>
        <v>-0.1135419551370811</v>
      </c>
      <c r="S43" s="199">
        <f t="shared" si="33"/>
        <v>0.13390010626992566</v>
      </c>
      <c r="T43" s="198">
        <f t="shared" si="34"/>
        <v>3.1495505175210352E-3</v>
      </c>
      <c r="U43" s="197">
        <v>9714</v>
      </c>
      <c r="V43" s="197">
        <v>3259</v>
      </c>
      <c r="W43" s="197">
        <v>9594</v>
      </c>
      <c r="X43" s="197">
        <v>11611</v>
      </c>
      <c r="Y43" s="197">
        <v>11210</v>
      </c>
      <c r="Z43" s="198">
        <f t="shared" si="35"/>
        <v>-3.4536215657566149E-2</v>
      </c>
      <c r="AA43" s="199">
        <f t="shared" si="28"/>
        <v>0.15400452954498656</v>
      </c>
      <c r="AB43" s="198">
        <f t="shared" si="36"/>
        <v>4.5328147890259787E-3</v>
      </c>
    </row>
    <row r="44" spans="1:28" x14ac:dyDescent="0.25">
      <c r="A44" s="74"/>
      <c r="B44" s="196" t="s">
        <v>123</v>
      </c>
      <c r="C44" s="197">
        <v>1698</v>
      </c>
      <c r="D44" s="197">
        <v>711</v>
      </c>
      <c r="E44" s="197">
        <v>81</v>
      </c>
      <c r="F44" s="197">
        <v>1709</v>
      </c>
      <c r="G44" s="197">
        <v>1794</v>
      </c>
      <c r="H44" s="197">
        <v>2135</v>
      </c>
      <c r="I44" s="198">
        <f t="shared" si="29"/>
        <v>0.19007803790412492</v>
      </c>
      <c r="J44" s="199">
        <f t="shared" si="30"/>
        <v>0.25736160188457013</v>
      </c>
      <c r="K44" s="198">
        <f t="shared" si="31"/>
        <v>4.8477995304332822E-3</v>
      </c>
      <c r="L44" s="197">
        <v>14325</v>
      </c>
      <c r="M44" s="197">
        <v>4692</v>
      </c>
      <c r="N44" s="197">
        <v>2026</v>
      </c>
      <c r="O44" s="197">
        <v>15940</v>
      </c>
      <c r="P44" s="197">
        <v>14430</v>
      </c>
      <c r="Q44" s="197">
        <v>16030</v>
      </c>
      <c r="R44" s="198">
        <f t="shared" si="32"/>
        <v>0.11088011088011096</v>
      </c>
      <c r="S44" s="199">
        <f t="shared" si="33"/>
        <v>0.11902268760907497</v>
      </c>
      <c r="T44" s="198">
        <f t="shared" si="34"/>
        <v>7.8861753820465789E-3</v>
      </c>
      <c r="U44" s="197">
        <v>16023</v>
      </c>
      <c r="V44" s="197">
        <v>2107</v>
      </c>
      <c r="W44" s="197">
        <v>17649</v>
      </c>
      <c r="X44" s="197">
        <v>16224</v>
      </c>
      <c r="Y44" s="197">
        <v>18165</v>
      </c>
      <c r="Z44" s="198">
        <f t="shared" si="35"/>
        <v>0.11963757396449703</v>
      </c>
      <c r="AA44" s="199">
        <f t="shared" si="28"/>
        <v>0.13368283093053734</v>
      </c>
      <c r="AB44" s="198">
        <f t="shared" si="36"/>
        <v>7.345100860183488E-3</v>
      </c>
    </row>
    <row r="45" spans="1:28" x14ac:dyDescent="0.25">
      <c r="A45" s="74"/>
      <c r="B45" s="196" t="s">
        <v>119</v>
      </c>
      <c r="C45" s="197">
        <v>1372</v>
      </c>
      <c r="D45" s="197">
        <v>694</v>
      </c>
      <c r="E45" s="197">
        <v>75</v>
      </c>
      <c r="F45" s="197">
        <v>970</v>
      </c>
      <c r="G45" s="197">
        <v>1167</v>
      </c>
      <c r="H45" s="197">
        <v>1327</v>
      </c>
      <c r="I45" s="198">
        <f t="shared" si="29"/>
        <v>0.13710368466152523</v>
      </c>
      <c r="J45" s="199">
        <f t="shared" si="30"/>
        <v>-3.2798833819241979E-2</v>
      </c>
      <c r="K45" s="198">
        <f t="shared" si="31"/>
        <v>3.0131287947938947E-3</v>
      </c>
      <c r="L45" s="197">
        <v>17229</v>
      </c>
      <c r="M45" s="197">
        <v>6876</v>
      </c>
      <c r="N45" s="197">
        <v>2693</v>
      </c>
      <c r="O45" s="197">
        <v>16019</v>
      </c>
      <c r="P45" s="197">
        <v>18812</v>
      </c>
      <c r="Q45" s="197">
        <v>19632</v>
      </c>
      <c r="R45" s="198">
        <f t="shared" si="32"/>
        <v>4.3589198384010208E-2</v>
      </c>
      <c r="S45" s="199">
        <f t="shared" si="33"/>
        <v>0.13947414243426781</v>
      </c>
      <c r="T45" s="198">
        <f t="shared" si="34"/>
        <v>9.6582280162406994E-3</v>
      </c>
      <c r="U45" s="197">
        <v>18601</v>
      </c>
      <c r="V45" s="197">
        <v>2768</v>
      </c>
      <c r="W45" s="197">
        <v>16989</v>
      </c>
      <c r="X45" s="197">
        <v>19979</v>
      </c>
      <c r="Y45" s="197">
        <v>20959</v>
      </c>
      <c r="Z45" s="198">
        <f t="shared" si="35"/>
        <v>4.9051504079283159E-2</v>
      </c>
      <c r="AA45" s="199">
        <f t="shared" si="28"/>
        <v>0.12676737809795169</v>
      </c>
      <c r="AB45" s="198">
        <f t="shared" si="36"/>
        <v>8.4748675435499989E-3</v>
      </c>
    </row>
    <row r="46" spans="1:28" x14ac:dyDescent="0.25">
      <c r="A46" s="74"/>
      <c r="B46" s="196" t="s">
        <v>128</v>
      </c>
      <c r="C46" s="197">
        <v>2626</v>
      </c>
      <c r="D46" s="197">
        <v>1093</v>
      </c>
      <c r="E46" s="197">
        <v>9</v>
      </c>
      <c r="F46" s="197">
        <v>1519</v>
      </c>
      <c r="G46" s="197">
        <v>1605</v>
      </c>
      <c r="H46" s="197">
        <v>953</v>
      </c>
      <c r="I46" s="198">
        <f t="shared" si="29"/>
        <v>-0.4062305295950156</v>
      </c>
      <c r="J46" s="199">
        <f t="shared" si="30"/>
        <v>-0.63709063214013706</v>
      </c>
      <c r="K46" s="198">
        <f t="shared" si="31"/>
        <v>2.1639123899311091E-3</v>
      </c>
      <c r="L46" s="197">
        <v>2581</v>
      </c>
      <c r="M46" s="197">
        <v>2222</v>
      </c>
      <c r="N46" s="197">
        <v>451</v>
      </c>
      <c r="O46" s="197">
        <v>3366</v>
      </c>
      <c r="P46" s="197">
        <v>4514</v>
      </c>
      <c r="Q46" s="197">
        <v>4148</v>
      </c>
      <c r="R46" s="198">
        <f t="shared" si="32"/>
        <v>-8.108108108108103E-2</v>
      </c>
      <c r="S46" s="199">
        <f t="shared" si="33"/>
        <v>0.60712901975978295</v>
      </c>
      <c r="T46" s="198">
        <f t="shared" si="34"/>
        <v>2.04066472144287E-3</v>
      </c>
      <c r="U46" s="197">
        <v>5207</v>
      </c>
      <c r="V46" s="197">
        <v>460</v>
      </c>
      <c r="W46" s="197">
        <v>4885</v>
      </c>
      <c r="X46" s="197">
        <v>6119</v>
      </c>
      <c r="Y46" s="197">
        <v>5101</v>
      </c>
      <c r="Z46" s="198">
        <f t="shared" si="35"/>
        <v>-0.16636705344010461</v>
      </c>
      <c r="AA46" s="199">
        <f t="shared" si="28"/>
        <v>-2.035721144613023E-2</v>
      </c>
      <c r="AB46" s="198">
        <f t="shared" si="36"/>
        <v>2.0626126885657015E-3</v>
      </c>
    </row>
    <row r="47" spans="1:28" x14ac:dyDescent="0.25">
      <c r="A47" s="74"/>
      <c r="B47" s="196" t="s">
        <v>131</v>
      </c>
      <c r="C47" s="197">
        <v>2691</v>
      </c>
      <c r="D47" s="197">
        <v>1061</v>
      </c>
      <c r="E47" s="197">
        <v>8</v>
      </c>
      <c r="F47" s="197">
        <v>763</v>
      </c>
      <c r="G47" s="197">
        <v>1045</v>
      </c>
      <c r="H47" s="197">
        <v>855</v>
      </c>
      <c r="I47" s="198">
        <f t="shared" si="29"/>
        <v>-0.18181818181818177</v>
      </c>
      <c r="J47" s="199">
        <f t="shared" si="30"/>
        <v>-0.68227424749163879</v>
      </c>
      <c r="K47" s="198">
        <f t="shared" si="31"/>
        <v>1.9413904442718763E-3</v>
      </c>
      <c r="L47" s="197">
        <v>3745</v>
      </c>
      <c r="M47" s="197">
        <v>3677</v>
      </c>
      <c r="N47" s="197">
        <v>624</v>
      </c>
      <c r="O47" s="197">
        <v>3104</v>
      </c>
      <c r="P47" s="197">
        <v>4768</v>
      </c>
      <c r="Q47" s="197">
        <v>4502</v>
      </c>
      <c r="R47" s="198">
        <f t="shared" si="32"/>
        <v>-5.5788590604026855E-2</v>
      </c>
      <c r="S47" s="199">
        <f t="shared" si="33"/>
        <v>0.20213618157543389</v>
      </c>
      <c r="T47" s="198">
        <f t="shared" si="34"/>
        <v>2.2148198109777726E-3</v>
      </c>
      <c r="U47" s="197">
        <v>6436</v>
      </c>
      <c r="V47" s="197">
        <v>632</v>
      </c>
      <c r="W47" s="197">
        <v>3867</v>
      </c>
      <c r="X47" s="197">
        <v>5813</v>
      </c>
      <c r="Y47" s="197">
        <v>5357</v>
      </c>
      <c r="Z47" s="198">
        <f t="shared" si="35"/>
        <v>-7.8444864957853078E-2</v>
      </c>
      <c r="AA47" s="199">
        <f t="shared" si="28"/>
        <v>-0.16765071472964577</v>
      </c>
      <c r="AB47" s="198">
        <f t="shared" si="36"/>
        <v>2.1661274598405145E-3</v>
      </c>
    </row>
    <row r="48" spans="1:28" x14ac:dyDescent="0.25">
      <c r="A48" s="74"/>
      <c r="B48" s="202" t="s">
        <v>145</v>
      </c>
      <c r="C48" s="203">
        <f t="shared" ref="C48:H48" si="37">C40-SUM(C41:C47)</f>
        <v>23845</v>
      </c>
      <c r="D48" s="203">
        <f t="shared" si="37"/>
        <v>10990</v>
      </c>
      <c r="E48" s="203">
        <f t="shared" si="37"/>
        <v>3784</v>
      </c>
      <c r="F48" s="203">
        <f t="shared" si="37"/>
        <v>32745</v>
      </c>
      <c r="G48" s="203">
        <f t="shared" si="37"/>
        <v>39471</v>
      </c>
      <c r="H48" s="203">
        <f t="shared" si="37"/>
        <v>42662</v>
      </c>
      <c r="I48" s="204">
        <f t="shared" si="29"/>
        <v>8.0844164069823421E-2</v>
      </c>
      <c r="J48" s="205">
        <f t="shared" si="30"/>
        <v>0.78913818410568259</v>
      </c>
      <c r="K48" s="204">
        <f t="shared" si="31"/>
        <v>9.6869706588920218E-2</v>
      </c>
      <c r="L48" s="203">
        <f t="shared" ref="L48:Q48" si="38">L40-SUM(L41:L47)</f>
        <v>66168</v>
      </c>
      <c r="M48" s="203">
        <f t="shared" si="38"/>
        <v>26494</v>
      </c>
      <c r="N48" s="203">
        <f t="shared" si="38"/>
        <v>11446</v>
      </c>
      <c r="O48" s="203">
        <f t="shared" si="38"/>
        <v>77890</v>
      </c>
      <c r="P48" s="203">
        <f t="shared" si="38"/>
        <v>86085</v>
      </c>
      <c r="Q48" s="203">
        <f t="shared" si="38"/>
        <v>90792</v>
      </c>
      <c r="R48" s="204">
        <f t="shared" si="32"/>
        <v>5.467851542080493E-2</v>
      </c>
      <c r="S48" s="205">
        <f t="shared" si="33"/>
        <v>0.37214363438520137</v>
      </c>
      <c r="T48" s="204">
        <f t="shared" si="34"/>
        <v>4.4666352793934681E-2</v>
      </c>
      <c r="U48" s="203">
        <f>U40-SUM(U41:U47)</f>
        <v>90013</v>
      </c>
      <c r="V48" s="203">
        <f>V40-SUM(V41:V47)</f>
        <v>15230</v>
      </c>
      <c r="W48" s="203">
        <f>W40-SUM(W41:W47)</f>
        <v>110635</v>
      </c>
      <c r="X48" s="203">
        <f>X40-SUM(X41:X47)</f>
        <v>125556</v>
      </c>
      <c r="Y48" s="203">
        <f>Y40-SUM(Y41:Y47)</f>
        <v>133454</v>
      </c>
      <c r="Z48" s="204">
        <f t="shared" si="35"/>
        <v>6.2904202109019147E-2</v>
      </c>
      <c r="AA48" s="205">
        <f t="shared" si="28"/>
        <v>0.48260806772355114</v>
      </c>
      <c r="AB48" s="204">
        <f t="shared" si="36"/>
        <v>5.3962735491050219E-2</v>
      </c>
    </row>
    <row r="49" spans="1:28" x14ac:dyDescent="0.25">
      <c r="A49" s="74"/>
      <c r="B49" s="187" t="s">
        <v>46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</row>
    <row r="50" spans="1:28" x14ac:dyDescent="0.25">
      <c r="A50" s="74"/>
      <c r="B50" s="188" t="s">
        <v>68</v>
      </c>
      <c r="C50" s="212">
        <f t="shared" ref="C50:H50" si="39">C51+C54</f>
        <v>0</v>
      </c>
      <c r="D50" s="212">
        <f t="shared" si="39"/>
        <v>0</v>
      </c>
      <c r="E50" s="212">
        <f t="shared" si="39"/>
        <v>3463</v>
      </c>
      <c r="F50" s="212">
        <f t="shared" si="39"/>
        <v>0</v>
      </c>
      <c r="G50" s="212">
        <f t="shared" si="39"/>
        <v>0</v>
      </c>
      <c r="H50" s="212">
        <f t="shared" si="39"/>
        <v>0</v>
      </c>
      <c r="I50" s="213" t="str">
        <f>IFERROR(H50/G50-1,"-")</f>
        <v>-</v>
      </c>
      <c r="J50" s="213" t="str">
        <f>IFERROR(H50/C50-1,"-")</f>
        <v>-</v>
      </c>
      <c r="K50" s="213">
        <f>H50/H$8</f>
        <v>0</v>
      </c>
      <c r="L50" s="212">
        <f t="shared" ref="L50:Q50" si="40">L51+L54</f>
        <v>0</v>
      </c>
      <c r="M50" s="212">
        <f t="shared" si="40"/>
        <v>0</v>
      </c>
      <c r="N50" s="212">
        <f t="shared" si="40"/>
        <v>0</v>
      </c>
      <c r="O50" s="212">
        <f t="shared" si="40"/>
        <v>0</v>
      </c>
      <c r="P50" s="212">
        <f t="shared" si="40"/>
        <v>0</v>
      </c>
      <c r="Q50" s="212">
        <f t="shared" si="40"/>
        <v>0</v>
      </c>
      <c r="R50" s="213" t="str">
        <f>IFERROR(Q50/P50-1,"-")</f>
        <v>-</v>
      </c>
      <c r="S50" s="213" t="str">
        <f>IFERROR(Q50/L50-1,"-")</f>
        <v>-</v>
      </c>
      <c r="T50" s="213">
        <f>Q50/Q$8</f>
        <v>0</v>
      </c>
      <c r="U50" s="212">
        <f>U51+U54</f>
        <v>22893</v>
      </c>
      <c r="V50" s="212">
        <f>V51+V54</f>
        <v>6896</v>
      </c>
      <c r="W50" s="212">
        <f>W51+W54</f>
        <v>19165</v>
      </c>
      <c r="X50" s="212">
        <f>X51+X54</f>
        <v>29890</v>
      </c>
      <c r="Y50" s="212">
        <f>Y51+Y54</f>
        <v>25396</v>
      </c>
      <c r="Z50" s="213">
        <f>IFERROR(Y50/X50-1,"-")</f>
        <v>-0.15035128805620612</v>
      </c>
      <c r="AA50" s="213">
        <f t="shared" ref="AA50:AA62" si="41">IFERROR(Y50/U50-1,"-")</f>
        <v>0.10933473114052328</v>
      </c>
      <c r="AB50" s="213">
        <f>Y50/Y$8</f>
        <v>1.0268988794121655E-2</v>
      </c>
    </row>
    <row r="51" spans="1:28" x14ac:dyDescent="0.25">
      <c r="A51" s="74"/>
      <c r="B51" s="191" t="s">
        <v>97</v>
      </c>
      <c r="C51" s="192">
        <v>0</v>
      </c>
      <c r="D51" s="192">
        <v>0</v>
      </c>
      <c r="E51" s="192">
        <v>787</v>
      </c>
      <c r="F51" s="192">
        <v>0</v>
      </c>
      <c r="G51" s="192">
        <v>0</v>
      </c>
      <c r="H51" s="192">
        <v>0</v>
      </c>
      <c r="I51" s="193" t="str">
        <f>IFERROR(H51/G51-1,"-")</f>
        <v>-</v>
      </c>
      <c r="J51" s="194" t="str">
        <f>IFERROR(H51/C51-1,"-")</f>
        <v>-</v>
      </c>
      <c r="K51" s="193">
        <f>H51/H$8</f>
        <v>0</v>
      </c>
      <c r="L51" s="192">
        <v>0</v>
      </c>
      <c r="M51" s="192">
        <v>0</v>
      </c>
      <c r="N51" s="192">
        <v>0</v>
      </c>
      <c r="O51" s="192">
        <v>0</v>
      </c>
      <c r="P51" s="192">
        <v>0</v>
      </c>
      <c r="Q51" s="192">
        <v>0</v>
      </c>
      <c r="R51" s="193" t="str">
        <f>IFERROR(Q51/P51-1,"-")</f>
        <v>-</v>
      </c>
      <c r="S51" s="194" t="str">
        <f>IFERROR(Q51/L51-1,"-")</f>
        <v>-</v>
      </c>
      <c r="T51" s="193">
        <f>Q51/Q$8</f>
        <v>0</v>
      </c>
      <c r="U51" s="192">
        <v>5032</v>
      </c>
      <c r="V51" s="192">
        <v>2321</v>
      </c>
      <c r="W51" s="192">
        <v>2543</v>
      </c>
      <c r="X51" s="192">
        <v>13313</v>
      </c>
      <c r="Y51" s="192">
        <v>7143</v>
      </c>
      <c r="Z51" s="193">
        <f>IFERROR(Y51/X51-1,"-")</f>
        <v>-0.46345677157665444</v>
      </c>
      <c r="AA51" s="194">
        <f t="shared" si="41"/>
        <v>0.41951510333863284</v>
      </c>
      <c r="AB51" s="193">
        <f>Y51/Y$8</f>
        <v>2.8883047313124502E-3</v>
      </c>
    </row>
    <row r="52" spans="1:28" x14ac:dyDescent="0.25">
      <c r="A52" s="74"/>
      <c r="B52" s="196" t="s">
        <v>103</v>
      </c>
      <c r="C52" s="197">
        <v>0</v>
      </c>
      <c r="D52" s="197">
        <v>0</v>
      </c>
      <c r="E52" s="197">
        <v>309</v>
      </c>
      <c r="F52" s="197">
        <v>0</v>
      </c>
      <c r="G52" s="197">
        <v>0</v>
      </c>
      <c r="H52" s="197">
        <v>0</v>
      </c>
      <c r="I52" s="198" t="str">
        <f>IFERROR(H52/G52-1,"-")</f>
        <v>-</v>
      </c>
      <c r="J52" s="199" t="str">
        <f>IFERROR(H52/C52-1,"-")</f>
        <v>-</v>
      </c>
      <c r="K52" s="198">
        <f>H52/H$8</f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8" t="str">
        <f>IFERROR(Q52/P52-1,"-")</f>
        <v>-</v>
      </c>
      <c r="S52" s="199" t="str">
        <f>IFERROR(Q52/L52-1,"-")</f>
        <v>-</v>
      </c>
      <c r="T52" s="198">
        <f>Q52/Q$8</f>
        <v>0</v>
      </c>
      <c r="U52" s="197">
        <v>2700</v>
      </c>
      <c r="V52" s="197">
        <v>1161</v>
      </c>
      <c r="W52" s="197">
        <v>1046</v>
      </c>
      <c r="X52" s="197">
        <v>9968</v>
      </c>
      <c r="Y52" s="197">
        <v>4849</v>
      </c>
      <c r="Z52" s="198">
        <f>IFERROR(Y52/X52-1,"-")</f>
        <v>-0.5135433386837881</v>
      </c>
      <c r="AA52" s="199">
        <f t="shared" si="41"/>
        <v>0.79592592592592593</v>
      </c>
      <c r="AB52" s="198">
        <f>Y52/Y$8</f>
        <v>1.9607153355920581E-3</v>
      </c>
    </row>
    <row r="53" spans="1:28" x14ac:dyDescent="0.25">
      <c r="A53" s="74"/>
      <c r="B53" s="196" t="s">
        <v>100</v>
      </c>
      <c r="C53" s="197">
        <v>0</v>
      </c>
      <c r="D53" s="197">
        <v>0</v>
      </c>
      <c r="E53" s="197">
        <v>478</v>
      </c>
      <c r="F53" s="197">
        <v>0</v>
      </c>
      <c r="G53" s="197">
        <v>0</v>
      </c>
      <c r="H53" s="197">
        <v>0</v>
      </c>
      <c r="I53" s="198" t="str">
        <f>IFERROR(H53/G53-1,"-")</f>
        <v>-</v>
      </c>
      <c r="J53" s="199" t="str">
        <f>IFERROR(H53/C53-1,"-")</f>
        <v>-</v>
      </c>
      <c r="K53" s="198">
        <f>H53/H$8</f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8" t="str">
        <f>IFERROR(Q53/P53-1,"-")</f>
        <v>-</v>
      </c>
      <c r="S53" s="199" t="str">
        <f>IFERROR(Q53/L53-1,"-")</f>
        <v>-</v>
      </c>
      <c r="T53" s="198">
        <f>Q53/Q$8</f>
        <v>0</v>
      </c>
      <c r="U53" s="197">
        <v>2332</v>
      </c>
      <c r="V53" s="197">
        <v>1160</v>
      </c>
      <c r="W53" s="197">
        <v>1497</v>
      </c>
      <c r="X53" s="197">
        <v>3345</v>
      </c>
      <c r="Y53" s="197">
        <v>2294</v>
      </c>
      <c r="Z53" s="198">
        <f>IFERROR(Y53/X53-1,"-")</f>
        <v>-0.31420029895366219</v>
      </c>
      <c r="AA53" s="199">
        <f t="shared" si="41"/>
        <v>-1.6295025728988E-2</v>
      </c>
      <c r="AB53" s="198">
        <f>Y53/Y$8</f>
        <v>9.2758939572039204E-4</v>
      </c>
    </row>
    <row r="54" spans="1:28" x14ac:dyDescent="0.25">
      <c r="A54" s="74"/>
      <c r="B54" s="191" t="s">
        <v>107</v>
      </c>
      <c r="C54" s="192">
        <v>0</v>
      </c>
      <c r="D54" s="192">
        <v>0</v>
      </c>
      <c r="E54" s="192">
        <v>2676</v>
      </c>
      <c r="F54" s="192">
        <v>0</v>
      </c>
      <c r="G54" s="192">
        <v>0</v>
      </c>
      <c r="H54" s="192">
        <v>0</v>
      </c>
      <c r="I54" s="193" t="str">
        <f>IFERROR(H54/G54-1,"-")</f>
        <v>-</v>
      </c>
      <c r="J54" s="194" t="str">
        <f>IFERROR(H54/C54-1,"-")</f>
        <v>-</v>
      </c>
      <c r="K54" s="193">
        <f>H54/H$8</f>
        <v>0</v>
      </c>
      <c r="L54" s="192">
        <v>0</v>
      </c>
      <c r="M54" s="192">
        <v>0</v>
      </c>
      <c r="N54" s="192">
        <v>0</v>
      </c>
      <c r="O54" s="192">
        <v>0</v>
      </c>
      <c r="P54" s="192">
        <v>0</v>
      </c>
      <c r="Q54" s="192">
        <v>0</v>
      </c>
      <c r="R54" s="193" t="str">
        <f>IFERROR(Q54/P54-1,"-")</f>
        <v>-</v>
      </c>
      <c r="S54" s="194" t="str">
        <f>IFERROR(Q54/L54-1,"-")</f>
        <v>-</v>
      </c>
      <c r="T54" s="193">
        <f>Q54/Q$8</f>
        <v>0</v>
      </c>
      <c r="U54" s="192">
        <v>17861</v>
      </c>
      <c r="V54" s="192">
        <v>4575</v>
      </c>
      <c r="W54" s="192">
        <v>16622</v>
      </c>
      <c r="X54" s="192">
        <v>16577</v>
      </c>
      <c r="Y54" s="192">
        <v>18253</v>
      </c>
      <c r="Z54" s="193">
        <f>IFERROR(Y54/X54-1,"-")</f>
        <v>0.10110393919285765</v>
      </c>
      <c r="AA54" s="194">
        <f t="shared" si="41"/>
        <v>2.1947259391971397E-2</v>
      </c>
      <c r="AB54" s="193">
        <f>Y54/Y$8</f>
        <v>7.3806840628092051E-3</v>
      </c>
    </row>
    <row r="55" spans="1:28" s="74" customFormat="1" x14ac:dyDescent="0.25">
      <c r="B55" s="196" t="s">
        <v>110</v>
      </c>
      <c r="C55" s="197">
        <v>0</v>
      </c>
      <c r="D55" s="197">
        <v>0</v>
      </c>
      <c r="E55" s="197">
        <v>55</v>
      </c>
      <c r="F55" s="197">
        <v>0</v>
      </c>
      <c r="G55" s="197">
        <v>0</v>
      </c>
      <c r="H55" s="197">
        <v>0</v>
      </c>
      <c r="I55" s="198" t="str">
        <f t="shared" ref="I55:I62" si="42">IFERROR(H55/G55-1,"-")</f>
        <v>-</v>
      </c>
      <c r="J55" s="199" t="str">
        <f t="shared" ref="J55:J62" si="43">IFERROR(H55/C55-1,"-")</f>
        <v>-</v>
      </c>
      <c r="K55" s="198">
        <f t="shared" ref="K55:K62" si="44">H55/H$8</f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8" t="str">
        <f t="shared" ref="R55:R62" si="45">IFERROR(Q55/P55-1,"-")</f>
        <v>-</v>
      </c>
      <c r="S55" s="199" t="str">
        <f t="shared" ref="S55:S62" si="46">IFERROR(Q55/L55-1,"-")</f>
        <v>-</v>
      </c>
      <c r="T55" s="198">
        <f t="shared" ref="T55:T62" si="47">Q55/Q$8</f>
        <v>0</v>
      </c>
      <c r="U55" s="197">
        <v>5199</v>
      </c>
      <c r="V55" s="197">
        <v>148</v>
      </c>
      <c r="W55" s="197">
        <v>6041</v>
      </c>
      <c r="X55" s="197">
        <v>5224</v>
      </c>
      <c r="Y55" s="197">
        <v>6355</v>
      </c>
      <c r="Z55" s="198">
        <f t="shared" ref="Z55:Z62" si="48">IFERROR(Y55/X55-1,"-")</f>
        <v>0.21650076569678411</v>
      </c>
      <c r="AA55" s="199">
        <f t="shared" si="41"/>
        <v>0.22235045201000192</v>
      </c>
      <c r="AB55" s="198">
        <f t="shared" ref="AB55:AB62" si="49">Y55/Y$8</f>
        <v>2.5696733259821672E-3</v>
      </c>
    </row>
    <row r="56" spans="1:28" s="74" customFormat="1" x14ac:dyDescent="0.25">
      <c r="B56" s="196" t="s">
        <v>113</v>
      </c>
      <c r="C56" s="197">
        <v>0</v>
      </c>
      <c r="D56" s="197">
        <v>0</v>
      </c>
      <c r="E56" s="197">
        <v>1007</v>
      </c>
      <c r="F56" s="197">
        <v>0</v>
      </c>
      <c r="G56" s="197">
        <v>0</v>
      </c>
      <c r="H56" s="197">
        <v>0</v>
      </c>
      <c r="I56" s="198" t="str">
        <f t="shared" si="42"/>
        <v>-</v>
      </c>
      <c r="J56" s="199" t="str">
        <f t="shared" si="43"/>
        <v>-</v>
      </c>
      <c r="K56" s="198">
        <f t="shared" si="44"/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8" t="str">
        <f t="shared" si="45"/>
        <v>-</v>
      </c>
      <c r="S56" s="199" t="str">
        <f t="shared" si="46"/>
        <v>-</v>
      </c>
      <c r="T56" s="198">
        <f t="shared" si="47"/>
        <v>0</v>
      </c>
      <c r="U56" s="197">
        <v>4886</v>
      </c>
      <c r="V56" s="197">
        <v>1674</v>
      </c>
      <c r="W56" s="197">
        <v>3822</v>
      </c>
      <c r="X56" s="197">
        <v>2863</v>
      </c>
      <c r="Y56" s="197">
        <v>3672</v>
      </c>
      <c r="Z56" s="198">
        <f t="shared" si="48"/>
        <v>0.28257073000349275</v>
      </c>
      <c r="AA56" s="199">
        <f t="shared" si="41"/>
        <v>-0.24846500204666389</v>
      </c>
      <c r="AB56" s="198">
        <f t="shared" si="49"/>
        <v>1.4847900004730948E-3</v>
      </c>
    </row>
    <row r="57" spans="1:28" x14ac:dyDescent="0.25">
      <c r="A57" s="74"/>
      <c r="B57" s="196" t="s">
        <v>116</v>
      </c>
      <c r="C57" s="197">
        <v>0</v>
      </c>
      <c r="D57" s="197">
        <v>0</v>
      </c>
      <c r="E57" s="197">
        <v>446</v>
      </c>
      <c r="F57" s="197">
        <v>0</v>
      </c>
      <c r="G57" s="197">
        <v>0</v>
      </c>
      <c r="H57" s="197">
        <v>0</v>
      </c>
      <c r="I57" s="198" t="str">
        <f t="shared" si="42"/>
        <v>-</v>
      </c>
      <c r="J57" s="199" t="str">
        <f t="shared" si="43"/>
        <v>-</v>
      </c>
      <c r="K57" s="198">
        <f t="shared" si="44"/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8" t="str">
        <f t="shared" si="45"/>
        <v>-</v>
      </c>
      <c r="S57" s="199" t="str">
        <f t="shared" si="46"/>
        <v>-</v>
      </c>
      <c r="T57" s="198">
        <f t="shared" si="47"/>
        <v>0</v>
      </c>
      <c r="U57" s="197">
        <v>1360</v>
      </c>
      <c r="V57" s="197">
        <v>722</v>
      </c>
      <c r="W57" s="197">
        <v>1296</v>
      </c>
      <c r="X57" s="197">
        <v>1711</v>
      </c>
      <c r="Y57" s="197">
        <v>1279</v>
      </c>
      <c r="Z57" s="198">
        <f t="shared" si="48"/>
        <v>-0.2524839275277615</v>
      </c>
      <c r="AA57" s="199">
        <f t="shared" si="41"/>
        <v>-5.9558823529411775E-2</v>
      </c>
      <c r="AB57" s="198">
        <f t="shared" si="49"/>
        <v>5.1716950179877131E-4</v>
      </c>
    </row>
    <row r="58" spans="1:28" x14ac:dyDescent="0.25">
      <c r="A58" s="74"/>
      <c r="B58" s="196" t="s">
        <v>123</v>
      </c>
      <c r="C58" s="197">
        <v>0</v>
      </c>
      <c r="D58" s="197">
        <v>0</v>
      </c>
      <c r="E58" s="197">
        <v>55</v>
      </c>
      <c r="F58" s="197">
        <v>0</v>
      </c>
      <c r="G58" s="197">
        <v>0</v>
      </c>
      <c r="H58" s="197">
        <v>0</v>
      </c>
      <c r="I58" s="198" t="str">
        <f t="shared" si="42"/>
        <v>-</v>
      </c>
      <c r="J58" s="199" t="str">
        <f t="shared" si="43"/>
        <v>-</v>
      </c>
      <c r="K58" s="198">
        <f t="shared" si="44"/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8" t="str">
        <f t="shared" si="45"/>
        <v>-</v>
      </c>
      <c r="S58" s="199" t="str">
        <f t="shared" si="46"/>
        <v>-</v>
      </c>
      <c r="T58" s="198">
        <f t="shared" si="47"/>
        <v>0</v>
      </c>
      <c r="U58" s="197">
        <v>346</v>
      </c>
      <c r="V58" s="197">
        <v>109</v>
      </c>
      <c r="W58" s="197">
        <v>491</v>
      </c>
      <c r="X58" s="197">
        <v>384</v>
      </c>
      <c r="Y58" s="197">
        <v>576</v>
      </c>
      <c r="Z58" s="198">
        <f t="shared" si="48"/>
        <v>0.5</v>
      </c>
      <c r="AA58" s="199">
        <f t="shared" si="41"/>
        <v>0.66473988439306364</v>
      </c>
      <c r="AB58" s="198">
        <f t="shared" si="49"/>
        <v>2.329082353683286E-4</v>
      </c>
    </row>
    <row r="59" spans="1:28" x14ac:dyDescent="0.25">
      <c r="A59" s="74"/>
      <c r="B59" s="196" t="s">
        <v>119</v>
      </c>
      <c r="C59" s="197">
        <v>0</v>
      </c>
      <c r="D59" s="197">
        <v>0</v>
      </c>
      <c r="E59" s="197">
        <v>80</v>
      </c>
      <c r="F59" s="197">
        <v>0</v>
      </c>
      <c r="G59" s="197">
        <v>0</v>
      </c>
      <c r="H59" s="197">
        <v>0</v>
      </c>
      <c r="I59" s="198" t="str">
        <f t="shared" si="42"/>
        <v>-</v>
      </c>
      <c r="J59" s="199" t="str">
        <f t="shared" si="43"/>
        <v>-</v>
      </c>
      <c r="K59" s="198">
        <f t="shared" si="44"/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8" t="str">
        <f t="shared" si="45"/>
        <v>-</v>
      </c>
      <c r="S59" s="199" t="str">
        <f t="shared" si="46"/>
        <v>-</v>
      </c>
      <c r="T59" s="198">
        <f t="shared" si="47"/>
        <v>0</v>
      </c>
      <c r="U59" s="197">
        <v>451</v>
      </c>
      <c r="V59" s="197">
        <v>164</v>
      </c>
      <c r="W59" s="197">
        <v>436</v>
      </c>
      <c r="X59" s="197">
        <v>372</v>
      </c>
      <c r="Y59" s="197">
        <v>395</v>
      </c>
      <c r="Z59" s="198">
        <f t="shared" si="48"/>
        <v>6.1827956989247257E-2</v>
      </c>
      <c r="AA59" s="199">
        <f t="shared" si="41"/>
        <v>-0.12416851441241683</v>
      </c>
      <c r="AB59" s="198">
        <f t="shared" si="49"/>
        <v>1.5972005724043369E-4</v>
      </c>
    </row>
    <row r="60" spans="1:28" x14ac:dyDescent="0.25">
      <c r="A60" s="74"/>
      <c r="B60" s="196" t="s">
        <v>128</v>
      </c>
      <c r="C60" s="197">
        <v>0</v>
      </c>
      <c r="D60" s="197">
        <v>0</v>
      </c>
      <c r="E60" s="197">
        <v>22</v>
      </c>
      <c r="F60" s="197">
        <v>0</v>
      </c>
      <c r="G60" s="197">
        <v>0</v>
      </c>
      <c r="H60" s="197">
        <v>0</v>
      </c>
      <c r="I60" s="198" t="str">
        <f t="shared" si="42"/>
        <v>-</v>
      </c>
      <c r="J60" s="199" t="str">
        <f t="shared" si="43"/>
        <v>-</v>
      </c>
      <c r="K60" s="198">
        <f t="shared" si="44"/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8" t="str">
        <f t="shared" si="45"/>
        <v>-</v>
      </c>
      <c r="S60" s="199" t="str">
        <f t="shared" si="46"/>
        <v>-</v>
      </c>
      <c r="T60" s="198">
        <f t="shared" si="47"/>
        <v>0</v>
      </c>
      <c r="U60" s="197">
        <v>129</v>
      </c>
      <c r="V60" s="197">
        <v>39</v>
      </c>
      <c r="W60" s="197">
        <v>57</v>
      </c>
      <c r="X60" s="197">
        <v>154</v>
      </c>
      <c r="Y60" s="197">
        <v>84</v>
      </c>
      <c r="Z60" s="198">
        <f t="shared" si="48"/>
        <v>-0.45454545454545459</v>
      </c>
      <c r="AA60" s="199">
        <f t="shared" si="41"/>
        <v>-0.34883720930232553</v>
      </c>
      <c r="AB60" s="198">
        <f t="shared" si="49"/>
        <v>3.396578432454792E-5</v>
      </c>
    </row>
    <row r="61" spans="1:28" x14ac:dyDescent="0.25">
      <c r="A61" s="74"/>
      <c r="B61" s="196" t="s">
        <v>131</v>
      </c>
      <c r="C61" s="197">
        <v>0</v>
      </c>
      <c r="D61" s="197">
        <v>0</v>
      </c>
      <c r="E61" s="197">
        <v>14</v>
      </c>
      <c r="F61" s="197">
        <v>0</v>
      </c>
      <c r="G61" s="197">
        <v>0</v>
      </c>
      <c r="H61" s="197">
        <v>0</v>
      </c>
      <c r="I61" s="198" t="str">
        <f t="shared" si="42"/>
        <v>-</v>
      </c>
      <c r="J61" s="199" t="str">
        <f t="shared" si="43"/>
        <v>-</v>
      </c>
      <c r="K61" s="198">
        <f t="shared" si="44"/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8" t="str">
        <f t="shared" si="45"/>
        <v>-</v>
      </c>
      <c r="S61" s="199" t="str">
        <f t="shared" si="46"/>
        <v>-</v>
      </c>
      <c r="T61" s="198">
        <f t="shared" si="47"/>
        <v>0</v>
      </c>
      <c r="U61" s="197">
        <v>211</v>
      </c>
      <c r="V61" s="197">
        <v>17</v>
      </c>
      <c r="W61" s="197">
        <v>95</v>
      </c>
      <c r="X61" s="197">
        <v>138</v>
      </c>
      <c r="Y61" s="197">
        <v>84</v>
      </c>
      <c r="Z61" s="198">
        <f t="shared" si="48"/>
        <v>-0.39130434782608692</v>
      </c>
      <c r="AA61" s="199">
        <f t="shared" si="41"/>
        <v>-0.6018957345971564</v>
      </c>
      <c r="AB61" s="198">
        <f t="shared" si="49"/>
        <v>3.396578432454792E-5</v>
      </c>
    </row>
    <row r="62" spans="1:28" x14ac:dyDescent="0.25">
      <c r="A62" s="74"/>
      <c r="B62" s="202" t="s">
        <v>145</v>
      </c>
      <c r="C62" s="203">
        <f t="shared" ref="C62:H62" si="50">C54-SUM(C55:C61)</f>
        <v>0</v>
      </c>
      <c r="D62" s="203">
        <f t="shared" si="50"/>
        <v>0</v>
      </c>
      <c r="E62" s="203">
        <f t="shared" si="50"/>
        <v>997</v>
      </c>
      <c r="F62" s="203">
        <f t="shared" si="50"/>
        <v>0</v>
      </c>
      <c r="G62" s="203">
        <f t="shared" si="50"/>
        <v>0</v>
      </c>
      <c r="H62" s="203">
        <f t="shared" si="50"/>
        <v>0</v>
      </c>
      <c r="I62" s="204" t="str">
        <f t="shared" si="42"/>
        <v>-</v>
      </c>
      <c r="J62" s="205" t="str">
        <f t="shared" si="43"/>
        <v>-</v>
      </c>
      <c r="K62" s="204">
        <f t="shared" si="44"/>
        <v>0</v>
      </c>
      <c r="L62" s="203">
        <f t="shared" ref="L62:Q62" si="51">L54-SUM(L55:L61)</f>
        <v>0</v>
      </c>
      <c r="M62" s="203">
        <f t="shared" si="51"/>
        <v>0</v>
      </c>
      <c r="N62" s="203">
        <f t="shared" si="51"/>
        <v>0</v>
      </c>
      <c r="O62" s="203">
        <f t="shared" si="51"/>
        <v>0</v>
      </c>
      <c r="P62" s="203">
        <f t="shared" si="51"/>
        <v>0</v>
      </c>
      <c r="Q62" s="203">
        <f t="shared" si="51"/>
        <v>0</v>
      </c>
      <c r="R62" s="204" t="str">
        <f t="shared" si="45"/>
        <v>-</v>
      </c>
      <c r="S62" s="205" t="str">
        <f t="shared" si="46"/>
        <v>-</v>
      </c>
      <c r="T62" s="204">
        <f t="shared" si="47"/>
        <v>0</v>
      </c>
      <c r="U62" s="203">
        <f>U54-SUM(U55:U61)</f>
        <v>5279</v>
      </c>
      <c r="V62" s="203">
        <f>V54-SUM(V55:V61)</f>
        <v>1702</v>
      </c>
      <c r="W62" s="203">
        <f>W54-SUM(W55:W61)</f>
        <v>4384</v>
      </c>
      <c r="X62" s="203">
        <f>X54-SUM(X55:X61)</f>
        <v>5731</v>
      </c>
      <c r="Y62" s="203">
        <f>Y54-SUM(Y55:Y61)</f>
        <v>5808</v>
      </c>
      <c r="Z62" s="204">
        <f t="shared" si="48"/>
        <v>1.3435700575815668E-2</v>
      </c>
      <c r="AA62" s="205">
        <f t="shared" si="41"/>
        <v>0.10020837279787842</v>
      </c>
      <c r="AB62" s="204">
        <f t="shared" si="49"/>
        <v>2.3484913732973135E-3</v>
      </c>
    </row>
    <row r="63" spans="1:28" x14ac:dyDescent="0.25">
      <c r="A63" s="74"/>
      <c r="B63" s="187" t="s">
        <v>47</v>
      </c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</row>
    <row r="64" spans="1:28" x14ac:dyDescent="0.25">
      <c r="A64" s="74"/>
      <c r="B64" s="188" t="s">
        <v>68</v>
      </c>
      <c r="C64" s="212">
        <f t="shared" ref="C64:H64" si="52">C65+C68</f>
        <v>7639</v>
      </c>
      <c r="D64" s="212">
        <f t="shared" si="52"/>
        <v>1940</v>
      </c>
      <c r="E64" s="212">
        <f t="shared" si="52"/>
        <v>0</v>
      </c>
      <c r="F64" s="212">
        <f t="shared" si="52"/>
        <v>0</v>
      </c>
      <c r="G64" s="212">
        <f t="shared" si="52"/>
        <v>0</v>
      </c>
      <c r="H64" s="212">
        <f t="shared" si="52"/>
        <v>0</v>
      </c>
      <c r="I64" s="213" t="str">
        <f>IFERROR(H64/G64-1,"-")</f>
        <v>-</v>
      </c>
      <c r="J64" s="213">
        <f>IFERROR(H64/C64-1,"-")</f>
        <v>-1</v>
      </c>
      <c r="K64" s="213">
        <f>H64/H$8</f>
        <v>0</v>
      </c>
      <c r="L64" s="212">
        <f t="shared" ref="L64:Q64" si="53">L65+L68</f>
        <v>68671</v>
      </c>
      <c r="M64" s="212">
        <f t="shared" si="53"/>
        <v>21395</v>
      </c>
      <c r="N64" s="212">
        <f t="shared" si="53"/>
        <v>18908</v>
      </c>
      <c r="O64" s="212">
        <f t="shared" si="53"/>
        <v>0</v>
      </c>
      <c r="P64" s="212">
        <f t="shared" si="53"/>
        <v>43778</v>
      </c>
      <c r="Q64" s="212">
        <f t="shared" si="53"/>
        <v>0</v>
      </c>
      <c r="R64" s="213">
        <f>IFERROR(Q64/P64-1,"-")</f>
        <v>-1</v>
      </c>
      <c r="S64" s="213">
        <f>IFERROR(Q64/L64-1,"-")</f>
        <v>-1</v>
      </c>
      <c r="T64" s="213">
        <f>Q64/Q$8</f>
        <v>0</v>
      </c>
      <c r="U64" s="212">
        <f>U65+U68</f>
        <v>76310</v>
      </c>
      <c r="V64" s="212">
        <f>V65+V68</f>
        <v>18908</v>
      </c>
      <c r="W64" s="212">
        <f>W65+W68</f>
        <v>85891</v>
      </c>
      <c r="X64" s="212">
        <f>X65+X68</f>
        <v>104931</v>
      </c>
      <c r="Y64" s="212">
        <f>Y65+Y68</f>
        <v>110305</v>
      </c>
      <c r="Z64" s="213">
        <f>IFERROR(Y64/X64-1,"-")</f>
        <v>5.1214607694580305E-2</v>
      </c>
      <c r="AA64" s="213">
        <f t="shared" ref="AA64:AA76" si="54">IFERROR(Y64/U64-1,"-")</f>
        <v>0.44548551959114135</v>
      </c>
      <c r="AB64" s="213">
        <f>Y64/Y$8</f>
        <v>4.460233142761022E-2</v>
      </c>
    </row>
    <row r="65" spans="1:28" x14ac:dyDescent="0.25">
      <c r="A65" s="74"/>
      <c r="B65" s="191" t="s">
        <v>97</v>
      </c>
      <c r="C65" s="192">
        <v>955</v>
      </c>
      <c r="D65" s="192">
        <v>97</v>
      </c>
      <c r="E65" s="192">
        <v>0</v>
      </c>
      <c r="F65" s="192">
        <v>0</v>
      </c>
      <c r="G65" s="192">
        <v>0</v>
      </c>
      <c r="H65" s="192">
        <v>0</v>
      </c>
      <c r="I65" s="193" t="str">
        <f>IFERROR(H65/G65-1,"-")</f>
        <v>-</v>
      </c>
      <c r="J65" s="194">
        <f>IFERROR(H65/C65-1,"-")</f>
        <v>-1</v>
      </c>
      <c r="K65" s="193">
        <f>H65/H$8</f>
        <v>0</v>
      </c>
      <c r="L65" s="192">
        <v>20276</v>
      </c>
      <c r="M65" s="192">
        <v>5384</v>
      </c>
      <c r="N65" s="192">
        <v>10843</v>
      </c>
      <c r="O65" s="192">
        <v>0</v>
      </c>
      <c r="P65" s="192">
        <v>20938</v>
      </c>
      <c r="Q65" s="192">
        <v>0</v>
      </c>
      <c r="R65" s="193">
        <f>IFERROR(Q65/P65-1,"-")</f>
        <v>-1</v>
      </c>
      <c r="S65" s="194">
        <f>IFERROR(Q65/L65-1,"-")</f>
        <v>-1</v>
      </c>
      <c r="T65" s="193">
        <f>Q65/Q$8</f>
        <v>0</v>
      </c>
      <c r="U65" s="192">
        <v>21231</v>
      </c>
      <c r="V65" s="192">
        <v>10843</v>
      </c>
      <c r="W65" s="192">
        <v>26332</v>
      </c>
      <c r="X65" s="192">
        <v>26747</v>
      </c>
      <c r="Y65" s="192">
        <v>31284</v>
      </c>
      <c r="Z65" s="193">
        <f>IFERROR(Y65/X65-1,"-")</f>
        <v>0.1696265001682431</v>
      </c>
      <c r="AA65" s="194">
        <f t="shared" si="54"/>
        <v>0.47350572276388303</v>
      </c>
      <c r="AB65" s="193">
        <f>Y65/Y$8</f>
        <v>1.2649828533442348E-2</v>
      </c>
    </row>
    <row r="66" spans="1:28" x14ac:dyDescent="0.25">
      <c r="A66" s="74"/>
      <c r="B66" s="196" t="s">
        <v>103</v>
      </c>
      <c r="C66" s="197">
        <v>698</v>
      </c>
      <c r="D66" s="197">
        <v>57</v>
      </c>
      <c r="E66" s="197">
        <v>0</v>
      </c>
      <c r="F66" s="197">
        <v>0</v>
      </c>
      <c r="G66" s="197">
        <v>0</v>
      </c>
      <c r="H66" s="197">
        <v>0</v>
      </c>
      <c r="I66" s="198" t="str">
        <f>IFERROR(H66/G66-1,"-")</f>
        <v>-</v>
      </c>
      <c r="J66" s="199">
        <f>IFERROR(H66/C66-1,"-")</f>
        <v>-1</v>
      </c>
      <c r="K66" s="198">
        <f>H66/H$8</f>
        <v>0</v>
      </c>
      <c r="L66" s="197">
        <v>10632</v>
      </c>
      <c r="M66" s="197">
        <v>2142</v>
      </c>
      <c r="N66" s="197">
        <v>10492</v>
      </c>
      <c r="O66" s="197">
        <v>0</v>
      </c>
      <c r="P66" s="197">
        <v>16333</v>
      </c>
      <c r="Q66" s="197">
        <v>0</v>
      </c>
      <c r="R66" s="198">
        <f>IFERROR(Q66/P66-1,"-")</f>
        <v>-1</v>
      </c>
      <c r="S66" s="199">
        <f>IFERROR(Q66/L66-1,"-")</f>
        <v>-1</v>
      </c>
      <c r="T66" s="198">
        <f>Q66/Q$8</f>
        <v>0</v>
      </c>
      <c r="U66" s="197">
        <v>11330</v>
      </c>
      <c r="V66" s="197">
        <v>10492</v>
      </c>
      <c r="W66" s="197">
        <v>21697</v>
      </c>
      <c r="X66" s="197">
        <v>20684</v>
      </c>
      <c r="Y66" s="197">
        <v>18174</v>
      </c>
      <c r="Z66" s="198">
        <f>IFERROR(Y66/X66-1,"-")</f>
        <v>-0.12134983562173662</v>
      </c>
      <c r="AA66" s="199">
        <f t="shared" si="54"/>
        <v>0.60406001765225059</v>
      </c>
      <c r="AB66" s="198">
        <f>Y66/Y$8</f>
        <v>7.3487400513611179E-3</v>
      </c>
    </row>
    <row r="67" spans="1:28" x14ac:dyDescent="0.25">
      <c r="A67" s="74"/>
      <c r="B67" s="196" t="s">
        <v>100</v>
      </c>
      <c r="C67" s="197">
        <v>257</v>
      </c>
      <c r="D67" s="197">
        <v>40</v>
      </c>
      <c r="E67" s="197">
        <v>0</v>
      </c>
      <c r="F67" s="197">
        <v>0</v>
      </c>
      <c r="G67" s="197">
        <v>0</v>
      </c>
      <c r="H67" s="197">
        <v>0</v>
      </c>
      <c r="I67" s="198" t="str">
        <f>IFERROR(H67/G67-1,"-")</f>
        <v>-</v>
      </c>
      <c r="J67" s="199">
        <f>IFERROR(H67/C67-1,"-")</f>
        <v>-1</v>
      </c>
      <c r="K67" s="198">
        <f>H67/H$8</f>
        <v>0</v>
      </c>
      <c r="L67" s="197">
        <v>9644</v>
      </c>
      <c r="M67" s="197">
        <v>3242</v>
      </c>
      <c r="N67" s="197">
        <v>351</v>
      </c>
      <c r="O67" s="197">
        <v>0</v>
      </c>
      <c r="P67" s="197">
        <v>4605</v>
      </c>
      <c r="Q67" s="197">
        <v>0</v>
      </c>
      <c r="R67" s="198">
        <f>IFERROR(Q67/P67-1,"-")</f>
        <v>-1</v>
      </c>
      <c r="S67" s="199">
        <f>IFERROR(Q67/L67-1,"-")</f>
        <v>-1</v>
      </c>
      <c r="T67" s="198">
        <f>Q67/Q$8</f>
        <v>0</v>
      </c>
      <c r="U67" s="197">
        <v>9901</v>
      </c>
      <c r="V67" s="197">
        <v>351</v>
      </c>
      <c r="W67" s="197">
        <v>4635</v>
      </c>
      <c r="X67" s="197">
        <v>6063</v>
      </c>
      <c r="Y67" s="197">
        <v>13110</v>
      </c>
      <c r="Z67" s="198">
        <f>IFERROR(Y67/X67-1,"-")</f>
        <v>1.1622958931222169</v>
      </c>
      <c r="AA67" s="199">
        <f t="shared" si="54"/>
        <v>0.32410867589132408</v>
      </c>
      <c r="AB67" s="198">
        <f>Y67/Y$8</f>
        <v>5.3010884820812289E-3</v>
      </c>
    </row>
    <row r="68" spans="1:28" x14ac:dyDescent="0.25">
      <c r="A68" s="74"/>
      <c r="B68" s="191" t="s">
        <v>107</v>
      </c>
      <c r="C68" s="192">
        <v>6684</v>
      </c>
      <c r="D68" s="192">
        <v>1843</v>
      </c>
      <c r="E68" s="192">
        <v>0</v>
      </c>
      <c r="F68" s="192">
        <v>0</v>
      </c>
      <c r="G68" s="192">
        <v>0</v>
      </c>
      <c r="H68" s="192">
        <v>0</v>
      </c>
      <c r="I68" s="193" t="str">
        <f>IFERROR(H68/G68-1,"-")</f>
        <v>-</v>
      </c>
      <c r="J68" s="194">
        <f>IFERROR(H68/C68-1,"-")</f>
        <v>-1</v>
      </c>
      <c r="K68" s="193">
        <f>H68/H$8</f>
        <v>0</v>
      </c>
      <c r="L68" s="192">
        <v>48395</v>
      </c>
      <c r="M68" s="192">
        <v>16011</v>
      </c>
      <c r="N68" s="192">
        <v>8065</v>
      </c>
      <c r="O68" s="192">
        <v>0</v>
      </c>
      <c r="P68" s="192">
        <v>22840</v>
      </c>
      <c r="Q68" s="192">
        <v>0</v>
      </c>
      <c r="R68" s="193">
        <f>IFERROR(Q68/P68-1,"-")</f>
        <v>-1</v>
      </c>
      <c r="S68" s="194">
        <f>IFERROR(Q68/L68-1,"-")</f>
        <v>-1</v>
      </c>
      <c r="T68" s="193">
        <f>Q68/Q$8</f>
        <v>0</v>
      </c>
      <c r="U68" s="192">
        <v>55079</v>
      </c>
      <c r="V68" s="192">
        <v>8065</v>
      </c>
      <c r="W68" s="192">
        <v>59559</v>
      </c>
      <c r="X68" s="192">
        <v>78184</v>
      </c>
      <c r="Y68" s="192">
        <v>79021</v>
      </c>
      <c r="Z68" s="193">
        <f>IFERROR(Y68/X68-1,"-")</f>
        <v>1.0705515194924686E-2</v>
      </c>
      <c r="AA68" s="194">
        <f t="shared" si="54"/>
        <v>0.43468472557599092</v>
      </c>
      <c r="AB68" s="193">
        <f>Y68/Y$8</f>
        <v>3.1952502894167872E-2</v>
      </c>
    </row>
    <row r="69" spans="1:28" s="74" customFormat="1" x14ac:dyDescent="0.25">
      <c r="B69" s="196" t="s">
        <v>110</v>
      </c>
      <c r="C69" s="197">
        <v>1056</v>
      </c>
      <c r="D69" s="197">
        <v>217</v>
      </c>
      <c r="E69" s="197">
        <v>0</v>
      </c>
      <c r="F69" s="197">
        <v>0</v>
      </c>
      <c r="G69" s="197">
        <v>0</v>
      </c>
      <c r="H69" s="197">
        <v>0</v>
      </c>
      <c r="I69" s="198" t="str">
        <f t="shared" ref="I69:I76" si="55">IFERROR(H69/G69-1,"-")</f>
        <v>-</v>
      </c>
      <c r="J69" s="199">
        <f t="shared" ref="J69:J76" si="56">IFERROR(H69/C69-1,"-")</f>
        <v>-1</v>
      </c>
      <c r="K69" s="198">
        <f t="shared" ref="K69:K76" si="57">H69/H$8</f>
        <v>0</v>
      </c>
      <c r="L69" s="197">
        <v>23504</v>
      </c>
      <c r="M69" s="197">
        <v>6895</v>
      </c>
      <c r="N69" s="197">
        <v>869</v>
      </c>
      <c r="O69" s="197">
        <v>0</v>
      </c>
      <c r="P69" s="197">
        <v>8508</v>
      </c>
      <c r="Q69" s="197">
        <v>0</v>
      </c>
      <c r="R69" s="198">
        <f t="shared" ref="R69:R76" si="58">IFERROR(Q69/P69-1,"-")</f>
        <v>-1</v>
      </c>
      <c r="S69" s="199">
        <f t="shared" ref="S69:S76" si="59">IFERROR(Q69/L69-1,"-")</f>
        <v>-1</v>
      </c>
      <c r="T69" s="198">
        <f t="shared" ref="T69:T76" si="60">Q69/Q$8</f>
        <v>0</v>
      </c>
      <c r="U69" s="197">
        <v>24560</v>
      </c>
      <c r="V69" s="197">
        <v>869</v>
      </c>
      <c r="W69" s="197">
        <v>26221</v>
      </c>
      <c r="X69" s="197">
        <v>28594</v>
      </c>
      <c r="Y69" s="197">
        <v>26510</v>
      </c>
      <c r="Z69" s="198">
        <f t="shared" ref="Z69:Z76" si="61">IFERROR(Y69/X69-1,"-")</f>
        <v>-7.2882422885920173E-2</v>
      </c>
      <c r="AA69" s="199">
        <f t="shared" si="54"/>
        <v>7.9397394136807797E-2</v>
      </c>
      <c r="AB69" s="198">
        <f t="shared" ref="AB69:AB76" si="62">Y69/Y$8</f>
        <v>1.0719439790997208E-2</v>
      </c>
    </row>
    <row r="70" spans="1:28" s="74" customFormat="1" x14ac:dyDescent="0.25">
      <c r="B70" s="196" t="s">
        <v>113</v>
      </c>
      <c r="C70" s="197">
        <v>1166</v>
      </c>
      <c r="D70" s="197">
        <v>271</v>
      </c>
      <c r="E70" s="197">
        <v>0</v>
      </c>
      <c r="F70" s="197">
        <v>0</v>
      </c>
      <c r="G70" s="197">
        <v>0</v>
      </c>
      <c r="H70" s="197">
        <v>0</v>
      </c>
      <c r="I70" s="198" t="str">
        <f t="shared" si="55"/>
        <v>-</v>
      </c>
      <c r="J70" s="199">
        <f t="shared" si="56"/>
        <v>-1</v>
      </c>
      <c r="K70" s="198">
        <f t="shared" si="57"/>
        <v>0</v>
      </c>
      <c r="L70" s="197">
        <v>5209</v>
      </c>
      <c r="M70" s="197">
        <v>1796</v>
      </c>
      <c r="N70" s="197">
        <v>1213</v>
      </c>
      <c r="O70" s="197">
        <v>0</v>
      </c>
      <c r="P70" s="197">
        <v>2217</v>
      </c>
      <c r="Q70" s="197">
        <v>0</v>
      </c>
      <c r="R70" s="198">
        <f t="shared" si="58"/>
        <v>-1</v>
      </c>
      <c r="S70" s="199">
        <f t="shared" si="59"/>
        <v>-1</v>
      </c>
      <c r="T70" s="198">
        <f t="shared" si="60"/>
        <v>0</v>
      </c>
      <c r="U70" s="197">
        <v>6375</v>
      </c>
      <c r="V70" s="197">
        <v>1213</v>
      </c>
      <c r="W70" s="197">
        <v>5231</v>
      </c>
      <c r="X70" s="197">
        <v>5346</v>
      </c>
      <c r="Y70" s="197">
        <v>5749</v>
      </c>
      <c r="Z70" s="198">
        <f t="shared" si="61"/>
        <v>7.5383464272353207E-2</v>
      </c>
      <c r="AA70" s="199">
        <f t="shared" si="54"/>
        <v>-9.8196078431372569E-2</v>
      </c>
      <c r="AB70" s="198">
        <f t="shared" si="62"/>
        <v>2.3246344533550713E-3</v>
      </c>
    </row>
    <row r="71" spans="1:28" x14ac:dyDescent="0.25">
      <c r="A71" s="74"/>
      <c r="B71" s="196" t="s">
        <v>116</v>
      </c>
      <c r="C71" s="197">
        <v>1523</v>
      </c>
      <c r="D71" s="197">
        <v>564</v>
      </c>
      <c r="E71" s="197">
        <v>0</v>
      </c>
      <c r="F71" s="197">
        <v>0</v>
      </c>
      <c r="G71" s="197">
        <v>0</v>
      </c>
      <c r="H71" s="197">
        <v>0</v>
      </c>
      <c r="I71" s="198" t="str">
        <f t="shared" si="55"/>
        <v>-</v>
      </c>
      <c r="J71" s="199">
        <f t="shared" si="56"/>
        <v>-1</v>
      </c>
      <c r="K71" s="198">
        <f t="shared" si="57"/>
        <v>0</v>
      </c>
      <c r="L71" s="197">
        <v>4581</v>
      </c>
      <c r="M71" s="197">
        <v>1867</v>
      </c>
      <c r="N71" s="197">
        <v>1335</v>
      </c>
      <c r="O71" s="197">
        <v>0</v>
      </c>
      <c r="P71" s="197">
        <v>2578</v>
      </c>
      <c r="Q71" s="197">
        <v>0</v>
      </c>
      <c r="R71" s="198">
        <f t="shared" si="58"/>
        <v>-1</v>
      </c>
      <c r="S71" s="199">
        <f t="shared" si="59"/>
        <v>-1</v>
      </c>
      <c r="T71" s="198">
        <f t="shared" si="60"/>
        <v>0</v>
      </c>
      <c r="U71" s="197">
        <v>6104</v>
      </c>
      <c r="V71" s="197">
        <v>1335</v>
      </c>
      <c r="W71" s="197">
        <v>8134</v>
      </c>
      <c r="X71" s="197">
        <v>10063</v>
      </c>
      <c r="Y71" s="197">
        <v>10964</v>
      </c>
      <c r="Z71" s="198">
        <f t="shared" si="61"/>
        <v>8.9535923680810869E-2</v>
      </c>
      <c r="AA71" s="199">
        <f t="shared" si="54"/>
        <v>0.79619921363040635</v>
      </c>
      <c r="AB71" s="198">
        <f t="shared" si="62"/>
        <v>4.4333435635040882E-3</v>
      </c>
    </row>
    <row r="72" spans="1:28" x14ac:dyDescent="0.25">
      <c r="A72" s="74"/>
      <c r="B72" s="196" t="s">
        <v>123</v>
      </c>
      <c r="C72" s="197">
        <v>58</v>
      </c>
      <c r="D72" s="197">
        <v>22</v>
      </c>
      <c r="E72" s="197">
        <v>0</v>
      </c>
      <c r="F72" s="197">
        <v>0</v>
      </c>
      <c r="G72" s="197">
        <v>0</v>
      </c>
      <c r="H72" s="197">
        <v>0</v>
      </c>
      <c r="I72" s="198" t="str">
        <f t="shared" si="55"/>
        <v>-</v>
      </c>
      <c r="J72" s="199">
        <f t="shared" si="56"/>
        <v>-1</v>
      </c>
      <c r="K72" s="198">
        <f t="shared" si="57"/>
        <v>0</v>
      </c>
      <c r="L72" s="197">
        <v>1066</v>
      </c>
      <c r="M72" s="197">
        <v>182</v>
      </c>
      <c r="N72" s="197">
        <v>415</v>
      </c>
      <c r="O72" s="197">
        <v>0</v>
      </c>
      <c r="P72" s="197">
        <v>661</v>
      </c>
      <c r="Q72" s="197">
        <v>0</v>
      </c>
      <c r="R72" s="198">
        <f t="shared" si="58"/>
        <v>-1</v>
      </c>
      <c r="S72" s="199">
        <f t="shared" si="59"/>
        <v>-1</v>
      </c>
      <c r="T72" s="198">
        <f t="shared" si="60"/>
        <v>0</v>
      </c>
      <c r="U72" s="197">
        <v>1124</v>
      </c>
      <c r="V72" s="197">
        <v>415</v>
      </c>
      <c r="W72" s="197">
        <v>982</v>
      </c>
      <c r="X72" s="197">
        <v>2041</v>
      </c>
      <c r="Y72" s="197">
        <v>2589</v>
      </c>
      <c r="Z72" s="198">
        <f t="shared" si="61"/>
        <v>0.26849583537481636</v>
      </c>
      <c r="AA72" s="199">
        <f t="shared" si="54"/>
        <v>1.3033807829181496</v>
      </c>
      <c r="AB72" s="198">
        <f t="shared" si="62"/>
        <v>1.046873995431602E-3</v>
      </c>
    </row>
    <row r="73" spans="1:28" x14ac:dyDescent="0.25">
      <c r="A73" s="74"/>
      <c r="B73" s="196" t="s">
        <v>119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8" t="str">
        <f t="shared" si="55"/>
        <v>-</v>
      </c>
      <c r="J73" s="199" t="str">
        <f t="shared" si="56"/>
        <v>-</v>
      </c>
      <c r="K73" s="198">
        <f t="shared" si="57"/>
        <v>0</v>
      </c>
      <c r="L73" s="197">
        <v>1320</v>
      </c>
      <c r="M73" s="197">
        <v>442</v>
      </c>
      <c r="N73" s="197">
        <v>436</v>
      </c>
      <c r="O73" s="197">
        <v>0</v>
      </c>
      <c r="P73" s="197">
        <v>893</v>
      </c>
      <c r="Q73" s="197">
        <v>0</v>
      </c>
      <c r="R73" s="198">
        <f t="shared" si="58"/>
        <v>-1</v>
      </c>
      <c r="S73" s="199">
        <f t="shared" si="59"/>
        <v>-1</v>
      </c>
      <c r="T73" s="198">
        <f t="shared" si="60"/>
        <v>0</v>
      </c>
      <c r="U73" s="197">
        <v>1320</v>
      </c>
      <c r="V73" s="197">
        <v>436</v>
      </c>
      <c r="W73" s="197">
        <v>1715</v>
      </c>
      <c r="X73" s="197">
        <v>1829</v>
      </c>
      <c r="Y73" s="197">
        <v>2185</v>
      </c>
      <c r="Z73" s="198">
        <f t="shared" si="61"/>
        <v>0.19464188080918543</v>
      </c>
      <c r="AA73" s="199">
        <f t="shared" si="54"/>
        <v>0.65530303030303028</v>
      </c>
      <c r="AB73" s="198">
        <f t="shared" si="62"/>
        <v>8.8351474701353822E-4</v>
      </c>
    </row>
    <row r="74" spans="1:28" x14ac:dyDescent="0.25">
      <c r="A74" s="74"/>
      <c r="B74" s="196" t="s">
        <v>128</v>
      </c>
      <c r="C74" s="197">
        <v>161</v>
      </c>
      <c r="D74" s="197">
        <v>83</v>
      </c>
      <c r="E74" s="197">
        <v>0</v>
      </c>
      <c r="F74" s="197">
        <v>0</v>
      </c>
      <c r="G74" s="197">
        <v>0</v>
      </c>
      <c r="H74" s="197">
        <v>0</v>
      </c>
      <c r="I74" s="198" t="str">
        <f t="shared" si="55"/>
        <v>-</v>
      </c>
      <c r="J74" s="199">
        <f t="shared" si="56"/>
        <v>-1</v>
      </c>
      <c r="K74" s="198">
        <f t="shared" si="57"/>
        <v>0</v>
      </c>
      <c r="L74" s="197">
        <v>994</v>
      </c>
      <c r="M74" s="197">
        <v>551</v>
      </c>
      <c r="N74" s="197">
        <v>0</v>
      </c>
      <c r="O74" s="197">
        <v>0</v>
      </c>
      <c r="P74" s="197">
        <v>24</v>
      </c>
      <c r="Q74" s="197">
        <v>0</v>
      </c>
      <c r="R74" s="198">
        <f t="shared" si="58"/>
        <v>-1</v>
      </c>
      <c r="S74" s="199">
        <f t="shared" si="59"/>
        <v>-1</v>
      </c>
      <c r="T74" s="198">
        <f t="shared" si="60"/>
        <v>0</v>
      </c>
      <c r="U74" s="197">
        <v>1155</v>
      </c>
      <c r="V74" s="197">
        <v>0</v>
      </c>
      <c r="W74" s="197">
        <v>884</v>
      </c>
      <c r="X74" s="197">
        <v>3203</v>
      </c>
      <c r="Y74" s="197">
        <v>1641</v>
      </c>
      <c r="Z74" s="198">
        <f t="shared" si="61"/>
        <v>-0.48766781142678739</v>
      </c>
      <c r="AA74" s="199">
        <f t="shared" si="54"/>
        <v>0.4207792207792207</v>
      </c>
      <c r="AB74" s="198">
        <f t="shared" si="62"/>
        <v>6.6354585805456119E-4</v>
      </c>
    </row>
    <row r="75" spans="1:28" x14ac:dyDescent="0.25">
      <c r="A75" s="74"/>
      <c r="B75" s="196" t="s">
        <v>131</v>
      </c>
      <c r="C75" s="197">
        <v>108</v>
      </c>
      <c r="D75" s="197">
        <v>63</v>
      </c>
      <c r="E75" s="197">
        <v>0</v>
      </c>
      <c r="F75" s="197">
        <v>0</v>
      </c>
      <c r="G75" s="197">
        <v>0</v>
      </c>
      <c r="H75" s="197">
        <v>0</v>
      </c>
      <c r="I75" s="198" t="str">
        <f t="shared" si="55"/>
        <v>-</v>
      </c>
      <c r="J75" s="199">
        <f t="shared" si="56"/>
        <v>-1</v>
      </c>
      <c r="K75" s="198">
        <f t="shared" si="57"/>
        <v>0</v>
      </c>
      <c r="L75" s="197">
        <v>1186</v>
      </c>
      <c r="M75" s="197">
        <v>710</v>
      </c>
      <c r="N75" s="197">
        <v>0</v>
      </c>
      <c r="O75" s="197">
        <v>0</v>
      </c>
      <c r="P75" s="197">
        <v>41</v>
      </c>
      <c r="Q75" s="197">
        <v>0</v>
      </c>
      <c r="R75" s="198">
        <f t="shared" si="58"/>
        <v>-1</v>
      </c>
      <c r="S75" s="199">
        <f t="shared" si="59"/>
        <v>-1</v>
      </c>
      <c r="T75" s="198">
        <f t="shared" si="60"/>
        <v>0</v>
      </c>
      <c r="U75" s="197">
        <v>1294</v>
      </c>
      <c r="V75" s="197">
        <v>0</v>
      </c>
      <c r="W75" s="197">
        <v>284</v>
      </c>
      <c r="X75" s="197">
        <v>929</v>
      </c>
      <c r="Y75" s="197">
        <v>203</v>
      </c>
      <c r="Z75" s="198">
        <f t="shared" si="61"/>
        <v>-0.7814854682454252</v>
      </c>
      <c r="AA75" s="199">
        <f t="shared" si="54"/>
        <v>-0.84312210200927362</v>
      </c>
      <c r="AB75" s="198">
        <f t="shared" si="62"/>
        <v>8.2083978784324146E-5</v>
      </c>
    </row>
    <row r="76" spans="1:28" x14ac:dyDescent="0.25">
      <c r="A76" s="74"/>
      <c r="B76" s="202" t="s">
        <v>145</v>
      </c>
      <c r="C76" s="203">
        <f t="shared" ref="C76:H76" si="63">C68-SUM(C69:C75)</f>
        <v>2612</v>
      </c>
      <c r="D76" s="203">
        <f t="shared" si="63"/>
        <v>623</v>
      </c>
      <c r="E76" s="203">
        <f t="shared" si="63"/>
        <v>0</v>
      </c>
      <c r="F76" s="203">
        <f t="shared" si="63"/>
        <v>0</v>
      </c>
      <c r="G76" s="203">
        <f t="shared" si="63"/>
        <v>0</v>
      </c>
      <c r="H76" s="203">
        <f t="shared" si="63"/>
        <v>0</v>
      </c>
      <c r="I76" s="204" t="str">
        <f t="shared" si="55"/>
        <v>-</v>
      </c>
      <c r="J76" s="205">
        <f t="shared" si="56"/>
        <v>-1</v>
      </c>
      <c r="K76" s="204">
        <f t="shared" si="57"/>
        <v>0</v>
      </c>
      <c r="L76" s="203">
        <f t="shared" ref="L76:Q76" si="64">L68-SUM(L69:L75)</f>
        <v>10535</v>
      </c>
      <c r="M76" s="203">
        <f t="shared" si="64"/>
        <v>3568</v>
      </c>
      <c r="N76" s="203">
        <f t="shared" si="64"/>
        <v>3797</v>
      </c>
      <c r="O76" s="203">
        <f t="shared" si="64"/>
        <v>0</v>
      </c>
      <c r="P76" s="203">
        <f t="shared" si="64"/>
        <v>7918</v>
      </c>
      <c r="Q76" s="203">
        <f t="shared" si="64"/>
        <v>0</v>
      </c>
      <c r="R76" s="204">
        <f t="shared" si="58"/>
        <v>-1</v>
      </c>
      <c r="S76" s="205">
        <f t="shared" si="59"/>
        <v>-1</v>
      </c>
      <c r="T76" s="204">
        <f t="shared" si="60"/>
        <v>0</v>
      </c>
      <c r="U76" s="203">
        <f>U68-SUM(U69:U75)</f>
        <v>13147</v>
      </c>
      <c r="V76" s="203">
        <f>V68-SUM(V69:V75)</f>
        <v>3797</v>
      </c>
      <c r="W76" s="203">
        <f>W68-SUM(W69:W75)</f>
        <v>16108</v>
      </c>
      <c r="X76" s="203">
        <f>X68-SUM(X69:X75)</f>
        <v>26179</v>
      </c>
      <c r="Y76" s="203">
        <f>Y68-SUM(Y69:Y75)</f>
        <v>29180</v>
      </c>
      <c r="Z76" s="204">
        <f t="shared" si="61"/>
        <v>0.11463386683983345</v>
      </c>
      <c r="AA76" s="205">
        <f t="shared" si="54"/>
        <v>1.2195177607058643</v>
      </c>
      <c r="AB76" s="204">
        <f t="shared" si="62"/>
        <v>1.1799066507027481E-2</v>
      </c>
    </row>
    <row r="77" spans="1:28" x14ac:dyDescent="0.25">
      <c r="A77" s="74"/>
      <c r="B77" s="187" t="s">
        <v>48</v>
      </c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</row>
    <row r="78" spans="1:28" x14ac:dyDescent="0.25">
      <c r="A78" s="74"/>
      <c r="B78" s="188" t="s">
        <v>68</v>
      </c>
      <c r="C78" s="212">
        <f t="shared" ref="C78:H78" si="65">C79+C82</f>
        <v>74961</v>
      </c>
      <c r="D78" s="212">
        <f t="shared" si="65"/>
        <v>22825</v>
      </c>
      <c r="E78" s="212">
        <f t="shared" si="65"/>
        <v>26780</v>
      </c>
      <c r="F78" s="212">
        <f t="shared" si="65"/>
        <v>59520</v>
      </c>
      <c r="G78" s="212">
        <f t="shared" si="65"/>
        <v>59840</v>
      </c>
      <c r="H78" s="212">
        <f t="shared" si="65"/>
        <v>67558</v>
      </c>
      <c r="I78" s="213">
        <f>IFERROR(H78/G78-1,"-")</f>
        <v>0.12897727272727266</v>
      </c>
      <c r="J78" s="213">
        <f>IFERROR(H78/C78-1,"-")</f>
        <v>-9.8758020837502181E-2</v>
      </c>
      <c r="K78" s="213">
        <f>H78/H$8</f>
        <v>0.15339936331475956</v>
      </c>
      <c r="L78" s="212">
        <f t="shared" ref="L78:Q78" si="66">L79+L82</f>
        <v>280996</v>
      </c>
      <c r="M78" s="212">
        <f t="shared" si="66"/>
        <v>93394</v>
      </c>
      <c r="N78" s="212">
        <f t="shared" si="66"/>
        <v>58520</v>
      </c>
      <c r="O78" s="212">
        <f t="shared" si="66"/>
        <v>259864</v>
      </c>
      <c r="P78" s="212">
        <f t="shared" si="66"/>
        <v>307974</v>
      </c>
      <c r="Q78" s="212">
        <f t="shared" si="66"/>
        <v>357459</v>
      </c>
      <c r="R78" s="213">
        <f>IFERROR(Q78/P78-1,"-")</f>
        <v>0.16067914823978646</v>
      </c>
      <c r="S78" s="213">
        <f>IFERROR(Q78/L78-1,"-")</f>
        <v>0.27211419379635293</v>
      </c>
      <c r="T78" s="213">
        <f>Q78/Q$8</f>
        <v>0.1758567913843411</v>
      </c>
      <c r="U78" s="212">
        <f>U79+U82</f>
        <v>355957</v>
      </c>
      <c r="V78" s="212">
        <f>V79+V82</f>
        <v>85300</v>
      </c>
      <c r="W78" s="212">
        <f>W79+W82</f>
        <v>319384</v>
      </c>
      <c r="X78" s="212">
        <f>X79+X82</f>
        <v>367814</v>
      </c>
      <c r="Y78" s="212">
        <f>Y79+Y82</f>
        <v>425017</v>
      </c>
      <c r="Z78" s="213">
        <f>IFERROR(Y78/X78-1,"-")</f>
        <v>0.15552154077876312</v>
      </c>
      <c r="AA78" s="213">
        <f t="shared" ref="AA78:AA90" si="67">IFERROR(Y78/U78-1,"-")</f>
        <v>0.19401219810257975</v>
      </c>
      <c r="AB78" s="213">
        <f>Y78/Y$8</f>
        <v>0.17185756852698075</v>
      </c>
    </row>
    <row r="79" spans="1:28" x14ac:dyDescent="0.25">
      <c r="A79" s="74"/>
      <c r="B79" s="191" t="s">
        <v>97</v>
      </c>
      <c r="C79" s="192">
        <v>33348</v>
      </c>
      <c r="D79" s="192">
        <v>7130</v>
      </c>
      <c r="E79" s="192">
        <v>16360</v>
      </c>
      <c r="F79" s="192">
        <v>30091</v>
      </c>
      <c r="G79" s="192">
        <v>29663</v>
      </c>
      <c r="H79" s="192">
        <v>32953</v>
      </c>
      <c r="I79" s="193">
        <f>IFERROR(H79/G79-1,"-")</f>
        <v>0.11091258470148002</v>
      </c>
      <c r="J79" s="194">
        <f>IFERROR(H79/C79-1,"-")</f>
        <v>-1.1844788293151054E-2</v>
      </c>
      <c r="K79" s="193">
        <f>H79/H$8</f>
        <v>7.4824139543966245E-2</v>
      </c>
      <c r="L79" s="192">
        <v>127570</v>
      </c>
      <c r="M79" s="192">
        <v>33582</v>
      </c>
      <c r="N79" s="192">
        <v>35198</v>
      </c>
      <c r="O79" s="192">
        <v>129957</v>
      </c>
      <c r="P79" s="192">
        <v>137374</v>
      </c>
      <c r="Q79" s="192">
        <v>141856</v>
      </c>
      <c r="R79" s="193">
        <f>IFERROR(Q79/P79-1,"-")</f>
        <v>3.2626261155677128E-2</v>
      </c>
      <c r="S79" s="194">
        <f>IFERROR(Q79/L79-1,"-")</f>
        <v>0.11198557654620989</v>
      </c>
      <c r="T79" s="193">
        <f>Q79/Q$8</f>
        <v>6.9787978477579504E-2</v>
      </c>
      <c r="U79" s="192">
        <v>160918</v>
      </c>
      <c r="V79" s="192">
        <v>51558</v>
      </c>
      <c r="W79" s="192">
        <v>160048</v>
      </c>
      <c r="X79" s="192">
        <v>167037</v>
      </c>
      <c r="Y79" s="192">
        <v>174809</v>
      </c>
      <c r="Z79" s="193">
        <f>IFERROR(Y79/X79-1,"-")</f>
        <v>4.6528613420978582E-2</v>
      </c>
      <c r="AA79" s="194">
        <f t="shared" si="67"/>
        <v>8.6323469096061256E-2</v>
      </c>
      <c r="AB79" s="193">
        <f>Y79/Y$8</f>
        <v>7.0684818952260683E-2</v>
      </c>
    </row>
    <row r="80" spans="1:28" x14ac:dyDescent="0.25">
      <c r="A80" s="74"/>
      <c r="B80" s="196" t="s">
        <v>103</v>
      </c>
      <c r="C80" s="197">
        <v>10277</v>
      </c>
      <c r="D80" s="197">
        <v>2296</v>
      </c>
      <c r="E80" s="197">
        <v>10915</v>
      </c>
      <c r="F80" s="197">
        <v>18500</v>
      </c>
      <c r="G80" s="197">
        <v>18785</v>
      </c>
      <c r="H80" s="197">
        <v>17880</v>
      </c>
      <c r="I80" s="198">
        <f>IFERROR(H80/G80-1,"-")</f>
        <v>-4.8176736758051675E-2</v>
      </c>
      <c r="J80" s="199">
        <f>IFERROR(H80/C80-1,"-")</f>
        <v>0.73980733677143129</v>
      </c>
      <c r="K80" s="198">
        <f>H80/H$8</f>
        <v>4.0598901922317132E-2</v>
      </c>
      <c r="L80" s="197">
        <v>16693</v>
      </c>
      <c r="M80" s="197">
        <v>4508</v>
      </c>
      <c r="N80" s="197">
        <v>8494</v>
      </c>
      <c r="O80" s="197">
        <v>21026</v>
      </c>
      <c r="P80" s="197">
        <v>16348</v>
      </c>
      <c r="Q80" s="197">
        <v>26224</v>
      </c>
      <c r="R80" s="198">
        <f>IFERROR(Q80/P80-1,"-")</f>
        <v>0.60411059456814287</v>
      </c>
      <c r="S80" s="199">
        <f>IFERROR(Q80/L80-1,"-")</f>
        <v>0.57095788653926793</v>
      </c>
      <c r="T80" s="198">
        <f>Q80/Q$8</f>
        <v>1.2901251604416061E-2</v>
      </c>
      <c r="U80" s="197">
        <v>26970</v>
      </c>
      <c r="V80" s="197">
        <v>19409</v>
      </c>
      <c r="W80" s="197">
        <v>39526</v>
      </c>
      <c r="X80" s="197">
        <v>35133</v>
      </c>
      <c r="Y80" s="197">
        <v>44104</v>
      </c>
      <c r="Z80" s="198">
        <f>IFERROR(Y80/X80-1,"-")</f>
        <v>0.25534397859562241</v>
      </c>
      <c r="AA80" s="199">
        <f t="shared" si="67"/>
        <v>0.63529847979236198</v>
      </c>
      <c r="AB80" s="198">
        <f>Y80/Y$8</f>
        <v>1.7833654188688829E-2</v>
      </c>
    </row>
    <row r="81" spans="1:28" x14ac:dyDescent="0.25">
      <c r="A81" s="74"/>
      <c r="B81" s="196" t="s">
        <v>100</v>
      </c>
      <c r="C81" s="197">
        <v>23071</v>
      </c>
      <c r="D81" s="197">
        <v>4834</v>
      </c>
      <c r="E81" s="197">
        <v>5445</v>
      </c>
      <c r="F81" s="197">
        <v>11591</v>
      </c>
      <c r="G81" s="197">
        <v>10878</v>
      </c>
      <c r="H81" s="197">
        <v>15073</v>
      </c>
      <c r="I81" s="198">
        <f>IFERROR(H81/G81-1,"-")</f>
        <v>0.38564074278359994</v>
      </c>
      <c r="J81" s="199">
        <f>IFERROR(H81/C81-1,"-")</f>
        <v>-0.34666897837111521</v>
      </c>
      <c r="K81" s="198">
        <f>H81/H$8</f>
        <v>3.4225237621649113E-2</v>
      </c>
      <c r="L81" s="197">
        <v>110877</v>
      </c>
      <c r="M81" s="197">
        <v>29074</v>
      </c>
      <c r="N81" s="197">
        <v>26704</v>
      </c>
      <c r="O81" s="197">
        <v>108931</v>
      </c>
      <c r="P81" s="197">
        <v>121026</v>
      </c>
      <c r="Q81" s="197">
        <v>115632</v>
      </c>
      <c r="R81" s="198">
        <f>IFERROR(Q81/P81-1,"-")</f>
        <v>-4.4568935600614701E-2</v>
      </c>
      <c r="S81" s="199">
        <f>IFERROR(Q81/L81-1,"-")</f>
        <v>4.2885359452366156E-2</v>
      </c>
      <c r="T81" s="198">
        <f>Q81/Q$8</f>
        <v>5.6886726873163436E-2</v>
      </c>
      <c r="U81" s="197">
        <v>133948</v>
      </c>
      <c r="V81" s="197">
        <v>32149</v>
      </c>
      <c r="W81" s="197">
        <v>120522</v>
      </c>
      <c r="X81" s="197">
        <v>131904</v>
      </c>
      <c r="Y81" s="197">
        <v>130705</v>
      </c>
      <c r="Z81" s="198">
        <f>IFERROR(Y81/X81-1,"-")</f>
        <v>-9.0899442018437249E-3</v>
      </c>
      <c r="AA81" s="199">
        <f t="shared" si="67"/>
        <v>-2.4210887807208814E-2</v>
      </c>
      <c r="AB81" s="198">
        <f>Y81/Y$8</f>
        <v>5.2851164763571858E-2</v>
      </c>
    </row>
    <row r="82" spans="1:28" x14ac:dyDescent="0.25">
      <c r="A82" s="74"/>
      <c r="B82" s="191" t="s">
        <v>107</v>
      </c>
      <c r="C82" s="192">
        <v>41613</v>
      </c>
      <c r="D82" s="192">
        <v>15695</v>
      </c>
      <c r="E82" s="192">
        <v>10420</v>
      </c>
      <c r="F82" s="192">
        <v>29429</v>
      </c>
      <c r="G82" s="192">
        <v>30177</v>
      </c>
      <c r="H82" s="192">
        <v>34605</v>
      </c>
      <c r="I82" s="193">
        <f>IFERROR(H82/G82-1,"-")</f>
        <v>0.14673426781986287</v>
      </c>
      <c r="J82" s="194">
        <f>IFERROR(H82/C82-1,"-")</f>
        <v>-0.16840891067695196</v>
      </c>
      <c r="K82" s="193">
        <f>H82/H$8</f>
        <v>7.8575223770793318E-2</v>
      </c>
      <c r="L82" s="192">
        <v>153426</v>
      </c>
      <c r="M82" s="192">
        <v>59812</v>
      </c>
      <c r="N82" s="192">
        <v>23322</v>
      </c>
      <c r="O82" s="192">
        <v>129907</v>
      </c>
      <c r="P82" s="192">
        <v>170600</v>
      </c>
      <c r="Q82" s="192">
        <v>215603</v>
      </c>
      <c r="R82" s="193">
        <f>IFERROR(Q82/P82-1,"-")</f>
        <v>0.26379249706916763</v>
      </c>
      <c r="S82" s="194">
        <f>IFERROR(Q82/L82-1,"-")</f>
        <v>0.40525725757042474</v>
      </c>
      <c r="T82" s="193">
        <f>Q82/Q$8</f>
        <v>0.10606881290676159</v>
      </c>
      <c r="U82" s="192">
        <v>195039</v>
      </c>
      <c r="V82" s="192">
        <v>33742</v>
      </c>
      <c r="W82" s="192">
        <v>159336</v>
      </c>
      <c r="X82" s="192">
        <v>200777</v>
      </c>
      <c r="Y82" s="192">
        <v>250208</v>
      </c>
      <c r="Z82" s="193">
        <f>IFERROR(Y82/X82-1,"-")</f>
        <v>0.24619851875463827</v>
      </c>
      <c r="AA82" s="194">
        <f t="shared" si="67"/>
        <v>0.28286137644266018</v>
      </c>
      <c r="AB82" s="193">
        <f>Y82/Y$8</f>
        <v>0.10117274957472007</v>
      </c>
    </row>
    <row r="83" spans="1:28" s="74" customFormat="1" x14ac:dyDescent="0.25">
      <c r="B83" s="196" t="s">
        <v>110</v>
      </c>
      <c r="C83" s="197">
        <v>5249</v>
      </c>
      <c r="D83" s="197">
        <v>2122</v>
      </c>
      <c r="E83" s="197">
        <v>1317</v>
      </c>
      <c r="F83" s="197">
        <v>3123</v>
      </c>
      <c r="G83" s="197">
        <v>4052</v>
      </c>
      <c r="H83" s="197">
        <v>4998</v>
      </c>
      <c r="I83" s="198">
        <f t="shared" ref="I83:I90" si="68">IFERROR(H83/G83-1,"-")</f>
        <v>0.23346495557749258</v>
      </c>
      <c r="J83" s="199">
        <f t="shared" ref="J83:J90" si="69">IFERROR(H83/C83-1,"-")</f>
        <v>-4.7818632120403937E-2</v>
      </c>
      <c r="K83" s="198">
        <f t="shared" ref="K83:K90" si="70">H83/H$8</f>
        <v>1.1348619228620864E-2</v>
      </c>
      <c r="L83" s="197">
        <v>29318</v>
      </c>
      <c r="M83" s="197">
        <v>12866</v>
      </c>
      <c r="N83" s="197">
        <v>1201</v>
      </c>
      <c r="O83" s="197">
        <v>29342</v>
      </c>
      <c r="P83" s="197">
        <v>38561</v>
      </c>
      <c r="Q83" s="197">
        <v>48398</v>
      </c>
      <c r="R83" s="198">
        <f t="shared" ref="R83:R90" si="71">IFERROR(Q83/P83-1,"-")</f>
        <v>0.25510230543813694</v>
      </c>
      <c r="S83" s="199">
        <f t="shared" ref="S83:S90" si="72">IFERROR(Q83/L83-1,"-")</f>
        <v>0.65079473361075113</v>
      </c>
      <c r="T83" s="198">
        <f t="shared" ref="T83:T90" si="73">Q83/Q$8</f>
        <v>2.3810050913305694E-2</v>
      </c>
      <c r="U83" s="197">
        <v>34567</v>
      </c>
      <c r="V83" s="197">
        <v>2518</v>
      </c>
      <c r="W83" s="197">
        <v>32465</v>
      </c>
      <c r="X83" s="197">
        <v>42613</v>
      </c>
      <c r="Y83" s="197">
        <v>53396</v>
      </c>
      <c r="Z83" s="198">
        <f t="shared" ref="Z83:Z90" si="74">IFERROR(Y83/X83-1,"-")</f>
        <v>0.2530448454696923</v>
      </c>
      <c r="AA83" s="199">
        <f t="shared" si="67"/>
        <v>0.5447102728035409</v>
      </c>
      <c r="AB83" s="198">
        <f t="shared" ref="AB83:AB90" si="75">Y83/Y$8</f>
        <v>2.1590916902304295E-2</v>
      </c>
    </row>
    <row r="84" spans="1:28" s="74" customFormat="1" x14ac:dyDescent="0.25">
      <c r="B84" s="196" t="s">
        <v>113</v>
      </c>
      <c r="C84" s="197">
        <v>11174</v>
      </c>
      <c r="D84" s="197">
        <v>4630</v>
      </c>
      <c r="E84" s="197">
        <v>2148</v>
      </c>
      <c r="F84" s="197">
        <v>7408</v>
      </c>
      <c r="G84" s="197">
        <v>8395</v>
      </c>
      <c r="H84" s="197">
        <v>8668</v>
      </c>
      <c r="I84" s="198">
        <f t="shared" si="68"/>
        <v>3.2519356759976192E-2</v>
      </c>
      <c r="J84" s="199">
        <f t="shared" si="69"/>
        <v>-0.22427062824413813</v>
      </c>
      <c r="K84" s="198">
        <f t="shared" si="70"/>
        <v>1.9681839030349268E-2</v>
      </c>
      <c r="L84" s="197">
        <v>69653</v>
      </c>
      <c r="M84" s="197">
        <v>23780</v>
      </c>
      <c r="N84" s="197">
        <v>5339</v>
      </c>
      <c r="O84" s="197">
        <v>44573</v>
      </c>
      <c r="P84" s="197">
        <v>54081</v>
      </c>
      <c r="Q84" s="197">
        <v>62299</v>
      </c>
      <c r="R84" s="198">
        <f t="shared" si="71"/>
        <v>0.15195724931121846</v>
      </c>
      <c r="S84" s="199">
        <f t="shared" si="72"/>
        <v>-0.10558052058059242</v>
      </c>
      <c r="T84" s="198">
        <f t="shared" si="73"/>
        <v>3.064883594049406E-2</v>
      </c>
      <c r="U84" s="197">
        <v>80827</v>
      </c>
      <c r="V84" s="197">
        <v>7487</v>
      </c>
      <c r="W84" s="197">
        <v>51981</v>
      </c>
      <c r="X84" s="197">
        <v>62476</v>
      </c>
      <c r="Y84" s="197">
        <v>70967</v>
      </c>
      <c r="Z84" s="198">
        <f t="shared" si="74"/>
        <v>0.13590818874447796</v>
      </c>
      <c r="AA84" s="199">
        <f t="shared" si="67"/>
        <v>-0.12198893933957711</v>
      </c>
      <c r="AB84" s="198">
        <f t="shared" si="75"/>
        <v>2.8695831144764195E-2</v>
      </c>
    </row>
    <row r="85" spans="1:28" x14ac:dyDescent="0.25">
      <c r="A85" s="74"/>
      <c r="B85" s="196" t="s">
        <v>116</v>
      </c>
      <c r="C85" s="197">
        <v>3056</v>
      </c>
      <c r="D85" s="197">
        <v>1312</v>
      </c>
      <c r="E85" s="197">
        <v>2539</v>
      </c>
      <c r="F85" s="197">
        <v>3664</v>
      </c>
      <c r="G85" s="197">
        <v>3432</v>
      </c>
      <c r="H85" s="197">
        <v>3485</v>
      </c>
      <c r="I85" s="198">
        <f t="shared" si="68"/>
        <v>1.5442890442890489E-2</v>
      </c>
      <c r="J85" s="199">
        <f t="shared" si="69"/>
        <v>0.14037958115183247</v>
      </c>
      <c r="K85" s="198">
        <f t="shared" si="70"/>
        <v>7.9131528634941387E-3</v>
      </c>
      <c r="L85" s="197">
        <v>8421</v>
      </c>
      <c r="M85" s="197">
        <v>3742</v>
      </c>
      <c r="N85" s="197">
        <v>3622</v>
      </c>
      <c r="O85" s="197">
        <v>11214</v>
      </c>
      <c r="P85" s="197">
        <v>16450</v>
      </c>
      <c r="Q85" s="197">
        <v>27519</v>
      </c>
      <c r="R85" s="198">
        <f t="shared" si="71"/>
        <v>0.67288753799392098</v>
      </c>
      <c r="S85" s="199">
        <f t="shared" si="72"/>
        <v>2.267901674385465</v>
      </c>
      <c r="T85" s="198">
        <f t="shared" si="73"/>
        <v>1.3538344375454758E-2</v>
      </c>
      <c r="U85" s="197">
        <v>11477</v>
      </c>
      <c r="V85" s="197">
        <v>6161</v>
      </c>
      <c r="W85" s="197">
        <v>14878</v>
      </c>
      <c r="X85" s="197">
        <v>19882</v>
      </c>
      <c r="Y85" s="197">
        <v>31004</v>
      </c>
      <c r="Z85" s="198">
        <f t="shared" si="74"/>
        <v>0.55940046273010768</v>
      </c>
      <c r="AA85" s="199">
        <f t="shared" si="67"/>
        <v>1.7014028056112225</v>
      </c>
      <c r="AB85" s="198">
        <f t="shared" si="75"/>
        <v>1.253660925236052E-2</v>
      </c>
    </row>
    <row r="86" spans="1:28" x14ac:dyDescent="0.25">
      <c r="A86" s="74"/>
      <c r="B86" s="196" t="s">
        <v>123</v>
      </c>
      <c r="C86" s="197">
        <v>1085</v>
      </c>
      <c r="D86" s="197">
        <v>223</v>
      </c>
      <c r="E86" s="197">
        <v>137</v>
      </c>
      <c r="F86" s="197">
        <v>743</v>
      </c>
      <c r="G86" s="197">
        <v>644</v>
      </c>
      <c r="H86" s="197">
        <v>844</v>
      </c>
      <c r="I86" s="198">
        <f t="shared" si="68"/>
        <v>0.31055900621118004</v>
      </c>
      <c r="J86" s="199">
        <f t="shared" si="69"/>
        <v>-0.22211981566820271</v>
      </c>
      <c r="K86" s="198">
        <f t="shared" si="70"/>
        <v>1.9164134911876767E-3</v>
      </c>
      <c r="L86" s="197">
        <v>2339</v>
      </c>
      <c r="M86" s="197">
        <v>951</v>
      </c>
      <c r="N86" s="197">
        <v>565</v>
      </c>
      <c r="O86" s="197">
        <v>2492</v>
      </c>
      <c r="P86" s="197">
        <v>2805</v>
      </c>
      <c r="Q86" s="197">
        <v>5875</v>
      </c>
      <c r="R86" s="198">
        <f t="shared" si="71"/>
        <v>1.0944741532976825</v>
      </c>
      <c r="S86" s="199">
        <f t="shared" si="72"/>
        <v>1.5117571611799914</v>
      </c>
      <c r="T86" s="198">
        <f t="shared" si="73"/>
        <v>2.8902857373377198E-3</v>
      </c>
      <c r="U86" s="197">
        <v>3424</v>
      </c>
      <c r="V86" s="197">
        <v>702</v>
      </c>
      <c r="W86" s="197">
        <v>3235</v>
      </c>
      <c r="X86" s="197">
        <v>3449</v>
      </c>
      <c r="Y86" s="197">
        <v>6719</v>
      </c>
      <c r="Z86" s="198">
        <f t="shared" si="74"/>
        <v>0.94810089881124959</v>
      </c>
      <c r="AA86" s="199">
        <f t="shared" si="67"/>
        <v>0.96232476635514019</v>
      </c>
      <c r="AB86" s="198">
        <f t="shared" si="75"/>
        <v>2.7168583913885413E-3</v>
      </c>
    </row>
    <row r="87" spans="1:28" x14ac:dyDescent="0.25">
      <c r="A87" s="74"/>
      <c r="B87" s="196" t="s">
        <v>119</v>
      </c>
      <c r="C87" s="197">
        <v>612</v>
      </c>
      <c r="D87" s="197">
        <v>139</v>
      </c>
      <c r="E87" s="197">
        <v>230</v>
      </c>
      <c r="F87" s="197">
        <v>550</v>
      </c>
      <c r="G87" s="197">
        <v>429</v>
      </c>
      <c r="H87" s="197">
        <v>434</v>
      </c>
      <c r="I87" s="198">
        <f t="shared" si="68"/>
        <v>1.1655011655011593E-2</v>
      </c>
      <c r="J87" s="199">
        <f t="shared" si="69"/>
        <v>-0.29084967320261434</v>
      </c>
      <c r="K87" s="198">
        <f t="shared" si="70"/>
        <v>9.8545433077660161E-4</v>
      </c>
      <c r="L87" s="197">
        <v>2752</v>
      </c>
      <c r="M87" s="197">
        <v>854</v>
      </c>
      <c r="N87" s="197">
        <v>710</v>
      </c>
      <c r="O87" s="197">
        <v>2378</v>
      </c>
      <c r="P87" s="197">
        <v>2782</v>
      </c>
      <c r="Q87" s="197">
        <v>3908</v>
      </c>
      <c r="R87" s="198">
        <f t="shared" si="71"/>
        <v>0.40474478792235802</v>
      </c>
      <c r="S87" s="199">
        <f t="shared" si="72"/>
        <v>0.42005813953488369</v>
      </c>
      <c r="T87" s="198">
        <f t="shared" si="73"/>
        <v>1.9225934743005632E-3</v>
      </c>
      <c r="U87" s="197">
        <v>3364</v>
      </c>
      <c r="V87" s="197">
        <v>940</v>
      </c>
      <c r="W87" s="197">
        <v>2928</v>
      </c>
      <c r="X87" s="197">
        <v>3211</v>
      </c>
      <c r="Y87" s="197">
        <v>4342</v>
      </c>
      <c r="Z87" s="198">
        <f t="shared" si="74"/>
        <v>0.35222672064777338</v>
      </c>
      <c r="AA87" s="199">
        <f t="shared" si="67"/>
        <v>0.29072532699167652</v>
      </c>
      <c r="AB87" s="198">
        <f t="shared" si="75"/>
        <v>1.7557075659188938E-3</v>
      </c>
    </row>
    <row r="88" spans="1:28" x14ac:dyDescent="0.25">
      <c r="A88" s="74"/>
      <c r="B88" s="196" t="s">
        <v>128</v>
      </c>
      <c r="C88" s="197">
        <v>576</v>
      </c>
      <c r="D88" s="197">
        <v>282</v>
      </c>
      <c r="E88" s="197">
        <v>63</v>
      </c>
      <c r="F88" s="197">
        <v>262</v>
      </c>
      <c r="G88" s="197">
        <v>289</v>
      </c>
      <c r="H88" s="197">
        <v>329</v>
      </c>
      <c r="I88" s="198">
        <f t="shared" si="68"/>
        <v>0.1384083044982698</v>
      </c>
      <c r="J88" s="199">
        <f t="shared" si="69"/>
        <v>-0.42881944444444442</v>
      </c>
      <c r="K88" s="198">
        <f t="shared" si="70"/>
        <v>7.4703796042742377E-4</v>
      </c>
      <c r="L88" s="197">
        <v>1903</v>
      </c>
      <c r="M88" s="197">
        <v>1406</v>
      </c>
      <c r="N88" s="197">
        <v>50</v>
      </c>
      <c r="O88" s="197">
        <v>1594</v>
      </c>
      <c r="P88" s="197">
        <v>2182</v>
      </c>
      <c r="Q88" s="197">
        <v>2135</v>
      </c>
      <c r="R88" s="198">
        <f t="shared" si="71"/>
        <v>-2.1539871677360267E-2</v>
      </c>
      <c r="S88" s="199">
        <f t="shared" si="72"/>
        <v>0.12191276931161332</v>
      </c>
      <c r="T88" s="198">
        <f t="shared" si="73"/>
        <v>1.0503421360367714E-3</v>
      </c>
      <c r="U88" s="197">
        <v>2479</v>
      </c>
      <c r="V88" s="197">
        <v>113</v>
      </c>
      <c r="W88" s="197">
        <v>1856</v>
      </c>
      <c r="X88" s="197">
        <v>2471</v>
      </c>
      <c r="Y88" s="197">
        <v>2464</v>
      </c>
      <c r="Z88" s="198">
        <f t="shared" si="74"/>
        <v>-2.8328611898017497E-3</v>
      </c>
      <c r="AA88" s="199">
        <f t="shared" si="67"/>
        <v>-6.0508269463492859E-3</v>
      </c>
      <c r="AB88" s="198">
        <f t="shared" si="75"/>
        <v>9.963296735200724E-4</v>
      </c>
    </row>
    <row r="89" spans="1:28" x14ac:dyDescent="0.25">
      <c r="A89" s="74"/>
      <c r="B89" s="196" t="s">
        <v>131</v>
      </c>
      <c r="C89" s="197">
        <v>1514</v>
      </c>
      <c r="D89" s="197">
        <v>378</v>
      </c>
      <c r="E89" s="197">
        <v>102</v>
      </c>
      <c r="F89" s="197">
        <v>400</v>
      </c>
      <c r="G89" s="197">
        <v>380</v>
      </c>
      <c r="H89" s="197">
        <v>360</v>
      </c>
      <c r="I89" s="198">
        <f t="shared" si="68"/>
        <v>-5.2631578947368474E-2</v>
      </c>
      <c r="J89" s="199">
        <f t="shared" si="69"/>
        <v>-0.76221928665785998</v>
      </c>
      <c r="K89" s="198">
        <f t="shared" si="70"/>
        <v>8.1742755548289538E-4</v>
      </c>
      <c r="L89" s="197">
        <v>2418</v>
      </c>
      <c r="M89" s="197">
        <v>1875</v>
      </c>
      <c r="N89" s="197">
        <v>117</v>
      </c>
      <c r="O89" s="197">
        <v>1140</v>
      </c>
      <c r="P89" s="197">
        <v>2135</v>
      </c>
      <c r="Q89" s="197">
        <v>2590</v>
      </c>
      <c r="R89" s="198">
        <f t="shared" si="71"/>
        <v>0.21311475409836067</v>
      </c>
      <c r="S89" s="199">
        <f t="shared" si="72"/>
        <v>7.1133167907361461E-2</v>
      </c>
      <c r="T89" s="198">
        <f t="shared" si="73"/>
        <v>1.2741855420773946E-3</v>
      </c>
      <c r="U89" s="197">
        <v>3932</v>
      </c>
      <c r="V89" s="197">
        <v>219</v>
      </c>
      <c r="W89" s="197">
        <v>1540</v>
      </c>
      <c r="X89" s="197">
        <v>2515</v>
      </c>
      <c r="Y89" s="197">
        <v>2950</v>
      </c>
      <c r="Z89" s="198">
        <f t="shared" si="74"/>
        <v>0.17296222664015914</v>
      </c>
      <c r="AA89" s="199">
        <f t="shared" si="67"/>
        <v>-0.24974567650050861</v>
      </c>
      <c r="AB89" s="198">
        <f t="shared" si="75"/>
        <v>1.1928459971120996E-3</v>
      </c>
    </row>
    <row r="90" spans="1:28" x14ac:dyDescent="0.25">
      <c r="A90" s="74"/>
      <c r="B90" s="202" t="s">
        <v>145</v>
      </c>
      <c r="C90" s="203">
        <f t="shared" ref="C90:H90" si="76">C82-SUM(C83:C89)</f>
        <v>18347</v>
      </c>
      <c r="D90" s="203">
        <f t="shared" si="76"/>
        <v>6609</v>
      </c>
      <c r="E90" s="203">
        <f t="shared" si="76"/>
        <v>3884</v>
      </c>
      <c r="F90" s="203">
        <f t="shared" si="76"/>
        <v>13279</v>
      </c>
      <c r="G90" s="203">
        <f t="shared" si="76"/>
        <v>12556</v>
      </c>
      <c r="H90" s="203">
        <f t="shared" si="76"/>
        <v>15487</v>
      </c>
      <c r="I90" s="204">
        <f t="shared" si="68"/>
        <v>0.23343421471806303</v>
      </c>
      <c r="J90" s="205">
        <f t="shared" si="69"/>
        <v>-0.15588379571592081</v>
      </c>
      <c r="K90" s="204">
        <f t="shared" si="70"/>
        <v>3.5165279310454448E-2</v>
      </c>
      <c r="L90" s="203">
        <f t="shared" ref="L90:Q90" si="77">L82-SUM(L83:L89)</f>
        <v>36622</v>
      </c>
      <c r="M90" s="203">
        <f t="shared" si="77"/>
        <v>14338</v>
      </c>
      <c r="N90" s="203">
        <f t="shared" si="77"/>
        <v>11718</v>
      </c>
      <c r="O90" s="203">
        <f t="shared" si="77"/>
        <v>37174</v>
      </c>
      <c r="P90" s="203">
        <f t="shared" si="77"/>
        <v>51604</v>
      </c>
      <c r="Q90" s="203">
        <f t="shared" si="77"/>
        <v>62879</v>
      </c>
      <c r="R90" s="204">
        <f t="shared" si="71"/>
        <v>0.21849081466552978</v>
      </c>
      <c r="S90" s="205">
        <f t="shared" si="72"/>
        <v>0.71697340396482989</v>
      </c>
      <c r="T90" s="204">
        <f t="shared" si="73"/>
        <v>3.0934174787754634E-2</v>
      </c>
      <c r="U90" s="203">
        <f>U82-SUM(U83:U89)</f>
        <v>54969</v>
      </c>
      <c r="V90" s="203">
        <f>V82-SUM(V83:V89)</f>
        <v>15602</v>
      </c>
      <c r="W90" s="203">
        <f>W82-SUM(W83:W89)</f>
        <v>50453</v>
      </c>
      <c r="X90" s="203">
        <f>X82-SUM(X83:X89)</f>
        <v>64160</v>
      </c>
      <c r="Y90" s="203">
        <f>Y82-SUM(Y83:Y89)</f>
        <v>78366</v>
      </c>
      <c r="Z90" s="204">
        <f t="shared" si="74"/>
        <v>0.22141521197007474</v>
      </c>
      <c r="AA90" s="205">
        <f t="shared" si="67"/>
        <v>0.42563990612890912</v>
      </c>
      <c r="AB90" s="204">
        <f t="shared" si="75"/>
        <v>3.1687650647351455E-2</v>
      </c>
    </row>
    <row r="91" spans="1:28" x14ac:dyDescent="0.25">
      <c r="A91" s="74"/>
      <c r="B91" s="187" t="s">
        <v>49</v>
      </c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</row>
    <row r="92" spans="1:28" x14ac:dyDescent="0.25">
      <c r="A92" s="74"/>
      <c r="B92" s="188" t="s">
        <v>68</v>
      </c>
      <c r="C92" s="212">
        <f t="shared" ref="C92:H92" si="78">C93+C96</f>
        <v>7409</v>
      </c>
      <c r="D92" s="212">
        <f t="shared" si="78"/>
        <v>4061</v>
      </c>
      <c r="E92" s="212">
        <f t="shared" si="78"/>
        <v>0</v>
      </c>
      <c r="F92" s="212">
        <f t="shared" si="78"/>
        <v>1767</v>
      </c>
      <c r="G92" s="212">
        <f t="shared" si="78"/>
        <v>4009</v>
      </c>
      <c r="H92" s="212">
        <f t="shared" si="78"/>
        <v>4579</v>
      </c>
      <c r="I92" s="213">
        <f>IFERROR(H92/G92-1,"-")</f>
        <v>0.14218009478672977</v>
      </c>
      <c r="J92" s="213">
        <f>IFERROR(H92/C92-1,"-")</f>
        <v>-0.38196787690646516</v>
      </c>
      <c r="K92" s="213">
        <f>H92/H$8</f>
        <v>1.0397224379322716E-2</v>
      </c>
      <c r="L92" s="212">
        <f t="shared" ref="L92:Q92" si="79">L93+L96</f>
        <v>23956</v>
      </c>
      <c r="M92" s="212">
        <f t="shared" si="79"/>
        <v>8693</v>
      </c>
      <c r="N92" s="212">
        <f t="shared" si="79"/>
        <v>0</v>
      </c>
      <c r="O92" s="212">
        <f t="shared" si="79"/>
        <v>14735</v>
      </c>
      <c r="P92" s="212">
        <f t="shared" si="79"/>
        <v>26674</v>
      </c>
      <c r="Q92" s="212">
        <f t="shared" si="79"/>
        <v>29212</v>
      </c>
      <c r="R92" s="213">
        <f>IFERROR(Q92/P92-1,"-")</f>
        <v>9.5148834070630572E-2</v>
      </c>
      <c r="S92" s="213">
        <f>IFERROR(Q92/L92-1,"-")</f>
        <v>0.21940223743529796</v>
      </c>
      <c r="T92" s="213">
        <f>Q92/Q$8</f>
        <v>1.4371238631337782E-2</v>
      </c>
      <c r="U92" s="212">
        <f>U93+U96</f>
        <v>31365</v>
      </c>
      <c r="V92" s="212">
        <f>V93+V96</f>
        <v>14230</v>
      </c>
      <c r="W92" s="212">
        <f>W93+W96</f>
        <v>28946</v>
      </c>
      <c r="X92" s="212">
        <f>X93+X96</f>
        <v>35023</v>
      </c>
      <c r="Y92" s="212">
        <f>Y93+Y96</f>
        <v>33791</v>
      </c>
      <c r="Z92" s="213">
        <f>IFERROR(Y92/X92-1,"-")</f>
        <v>-3.5176883762099154E-2</v>
      </c>
      <c r="AA92" s="213">
        <f t="shared" ref="AA92:AA104" si="80">IFERROR(Y92/U92-1,"-")</f>
        <v>7.73473617089111E-2</v>
      </c>
      <c r="AB92" s="213">
        <f>Y92/Y$8</f>
        <v>1.3663545453699986E-2</v>
      </c>
    </row>
    <row r="93" spans="1:28" x14ac:dyDescent="0.25">
      <c r="A93" s="74"/>
      <c r="B93" s="191" t="s">
        <v>97</v>
      </c>
      <c r="C93" s="192">
        <v>5118</v>
      </c>
      <c r="D93" s="192">
        <v>2731</v>
      </c>
      <c r="E93" s="192">
        <v>0</v>
      </c>
      <c r="F93" s="192">
        <v>1440</v>
      </c>
      <c r="G93" s="192">
        <v>2733</v>
      </c>
      <c r="H93" s="192">
        <v>3245</v>
      </c>
      <c r="I93" s="193">
        <f>IFERROR(H93/G93-1,"-")</f>
        <v>0.18733991950237838</v>
      </c>
      <c r="J93" s="194">
        <f>IFERROR(H93/C93-1,"-")</f>
        <v>-0.36596326690113323</v>
      </c>
      <c r="K93" s="193">
        <f>H93/H$8</f>
        <v>7.3682011598388761E-3</v>
      </c>
      <c r="L93" s="192">
        <v>15258</v>
      </c>
      <c r="M93" s="192">
        <v>4723</v>
      </c>
      <c r="N93" s="192">
        <v>0</v>
      </c>
      <c r="O93" s="192">
        <v>10540</v>
      </c>
      <c r="P93" s="192">
        <v>17187</v>
      </c>
      <c r="Q93" s="192">
        <v>17098</v>
      </c>
      <c r="R93" s="193">
        <f>IFERROR(Q93/P93-1,"-")</f>
        <v>-5.1783324605806369E-3</v>
      </c>
      <c r="S93" s="194">
        <f>IFERROR(Q93/L93-1,"-")</f>
        <v>0.12059247607812296</v>
      </c>
      <c r="T93" s="193">
        <f>Q93/Q$8</f>
        <v>8.4115924318298434E-3</v>
      </c>
      <c r="U93" s="192">
        <v>20376</v>
      </c>
      <c r="V93" s="192">
        <v>9042</v>
      </c>
      <c r="W93" s="192">
        <v>18683</v>
      </c>
      <c r="X93" s="192">
        <v>23106</v>
      </c>
      <c r="Y93" s="192">
        <v>20343</v>
      </c>
      <c r="Z93" s="193">
        <f>IFERROR(Y93/X93-1,"-")</f>
        <v>-0.11957933004414434</v>
      </c>
      <c r="AA93" s="194">
        <f t="shared" si="80"/>
        <v>-1.6195524146054296E-3</v>
      </c>
      <c r="AB93" s="193">
        <f>Y93/Y$8</f>
        <v>8.2257851251699814E-3</v>
      </c>
    </row>
    <row r="94" spans="1:28" x14ac:dyDescent="0.25">
      <c r="A94" s="74"/>
      <c r="B94" s="196" t="s">
        <v>103</v>
      </c>
      <c r="C94" s="197">
        <v>3783</v>
      </c>
      <c r="D94" s="197">
        <v>2063</v>
      </c>
      <c r="E94" s="197">
        <v>0</v>
      </c>
      <c r="F94" s="197">
        <v>1120</v>
      </c>
      <c r="G94" s="197">
        <v>1913</v>
      </c>
      <c r="H94" s="197">
        <v>2322</v>
      </c>
      <c r="I94" s="198">
        <f>IFERROR(H94/G94-1,"-")</f>
        <v>0.21380031364349183</v>
      </c>
      <c r="J94" s="199">
        <f>IFERROR(H94/C94-1,"-")</f>
        <v>-0.3862014274385408</v>
      </c>
      <c r="K94" s="198">
        <f>H94/H$8</f>
        <v>5.272407732864675E-3</v>
      </c>
      <c r="L94" s="197">
        <v>6049</v>
      </c>
      <c r="M94" s="197">
        <v>2176</v>
      </c>
      <c r="N94" s="197">
        <v>0</v>
      </c>
      <c r="O94" s="197">
        <v>4853</v>
      </c>
      <c r="P94" s="197">
        <v>4042</v>
      </c>
      <c r="Q94" s="197">
        <v>3958</v>
      </c>
      <c r="R94" s="198">
        <f>IFERROR(Q94/P94-1,"-")</f>
        <v>-2.0781791192478916E-2</v>
      </c>
      <c r="S94" s="199">
        <f>IFERROR(Q94/L94-1,"-")</f>
        <v>-0.34567697140023146</v>
      </c>
      <c r="T94" s="198">
        <f>Q94/Q$8</f>
        <v>1.9471916507885437E-3</v>
      </c>
      <c r="U94" s="197">
        <v>9832</v>
      </c>
      <c r="V94" s="197">
        <v>4883</v>
      </c>
      <c r="W94" s="197">
        <v>9207</v>
      </c>
      <c r="X94" s="197">
        <v>7164</v>
      </c>
      <c r="Y94" s="197">
        <v>6280</v>
      </c>
      <c r="Z94" s="198">
        <f>IFERROR(Y94/X94-1,"-")</f>
        <v>-0.12339475153545509</v>
      </c>
      <c r="AA94" s="199">
        <f t="shared" si="80"/>
        <v>-0.36126932465419037</v>
      </c>
      <c r="AB94" s="198">
        <f>Y94/Y$8</f>
        <v>2.5393467328352496E-3</v>
      </c>
    </row>
    <row r="95" spans="1:28" x14ac:dyDescent="0.25">
      <c r="A95" s="74"/>
      <c r="B95" s="196" t="s">
        <v>100</v>
      </c>
      <c r="C95" s="197">
        <v>1335</v>
      </c>
      <c r="D95" s="197">
        <v>668</v>
      </c>
      <c r="E95" s="197">
        <v>0</v>
      </c>
      <c r="F95" s="197">
        <v>320</v>
      </c>
      <c r="G95" s="197">
        <v>820</v>
      </c>
      <c r="H95" s="197">
        <v>923</v>
      </c>
      <c r="I95" s="198">
        <f>IFERROR(H95/G95-1,"-")</f>
        <v>0.12560975609756087</v>
      </c>
      <c r="J95" s="199">
        <f>IFERROR(H95/C95-1,"-")</f>
        <v>-0.30861423220973783</v>
      </c>
      <c r="K95" s="198">
        <f>H95/H$8</f>
        <v>2.0957934269742011E-3</v>
      </c>
      <c r="L95" s="197">
        <v>9209</v>
      </c>
      <c r="M95" s="197">
        <v>2547</v>
      </c>
      <c r="N95" s="197">
        <v>0</v>
      </c>
      <c r="O95" s="197">
        <v>5687</v>
      </c>
      <c r="P95" s="197">
        <v>13145</v>
      </c>
      <c r="Q95" s="197">
        <v>13140</v>
      </c>
      <c r="R95" s="198">
        <f>IFERROR(Q95/P95-1,"-")</f>
        <v>-3.8037276530999975E-4</v>
      </c>
      <c r="S95" s="199">
        <f>IFERROR(Q95/L95-1,"-")</f>
        <v>0.42686502334672594</v>
      </c>
      <c r="T95" s="198">
        <f>Q95/Q$8</f>
        <v>6.4644007810412997E-3</v>
      </c>
      <c r="U95" s="197">
        <v>10544</v>
      </c>
      <c r="V95" s="197">
        <v>4159</v>
      </c>
      <c r="W95" s="197">
        <v>9476</v>
      </c>
      <c r="X95" s="197">
        <v>15942</v>
      </c>
      <c r="Y95" s="197">
        <v>14063</v>
      </c>
      <c r="Z95" s="198">
        <f>IFERROR(Y95/X95-1,"-")</f>
        <v>-0.11786475975410859</v>
      </c>
      <c r="AA95" s="199">
        <f t="shared" si="80"/>
        <v>0.33374430955993928</v>
      </c>
      <c r="AB95" s="198">
        <f>Y95/Y$8</f>
        <v>5.6864383923347309E-3</v>
      </c>
    </row>
    <row r="96" spans="1:28" x14ac:dyDescent="0.25">
      <c r="A96" s="74"/>
      <c r="B96" s="191" t="s">
        <v>107</v>
      </c>
      <c r="C96" s="192">
        <v>2291</v>
      </c>
      <c r="D96" s="192">
        <v>1330</v>
      </c>
      <c r="E96" s="192">
        <v>0</v>
      </c>
      <c r="F96" s="192">
        <v>327</v>
      </c>
      <c r="G96" s="192">
        <v>1276</v>
      </c>
      <c r="H96" s="192">
        <v>1334</v>
      </c>
      <c r="I96" s="193">
        <f>IFERROR(H96/G96-1,"-")</f>
        <v>4.5454545454545414E-2</v>
      </c>
      <c r="J96" s="194">
        <f>IFERROR(H96/C96-1,"-")</f>
        <v>-0.41772151898734178</v>
      </c>
      <c r="K96" s="193">
        <f>H96/H$8</f>
        <v>3.02902321948384E-3</v>
      </c>
      <c r="L96" s="192">
        <v>8698</v>
      </c>
      <c r="M96" s="192">
        <v>3970</v>
      </c>
      <c r="N96" s="192">
        <v>0</v>
      </c>
      <c r="O96" s="192">
        <v>4195</v>
      </c>
      <c r="P96" s="192">
        <v>9487</v>
      </c>
      <c r="Q96" s="192">
        <v>12114</v>
      </c>
      <c r="R96" s="193">
        <f>IFERROR(Q96/P96-1,"-")</f>
        <v>0.27690523874776019</v>
      </c>
      <c r="S96" s="194">
        <f>IFERROR(Q96/L96-1,"-")</f>
        <v>0.39273396183030584</v>
      </c>
      <c r="T96" s="193">
        <f>Q96/Q$8</f>
        <v>5.9596461995079378E-3</v>
      </c>
      <c r="U96" s="192">
        <v>10989</v>
      </c>
      <c r="V96" s="192">
        <v>5188</v>
      </c>
      <c r="W96" s="192">
        <v>10263</v>
      </c>
      <c r="X96" s="192">
        <v>11917</v>
      </c>
      <c r="Y96" s="192">
        <v>13448</v>
      </c>
      <c r="Z96" s="193">
        <f>IFERROR(Y96/X96-1,"-")</f>
        <v>0.12847193085508102</v>
      </c>
      <c r="AA96" s="194">
        <f t="shared" si="80"/>
        <v>0.2237692237692237</v>
      </c>
      <c r="AB96" s="193">
        <f>Y96/Y$8</f>
        <v>5.4377603285300051E-3</v>
      </c>
    </row>
    <row r="97" spans="1:28" s="74" customFormat="1" x14ac:dyDescent="0.25">
      <c r="B97" s="196" t="s">
        <v>110</v>
      </c>
      <c r="C97" s="197">
        <v>100</v>
      </c>
      <c r="D97" s="197">
        <v>79</v>
      </c>
      <c r="E97" s="197">
        <v>0</v>
      </c>
      <c r="F97" s="197">
        <v>9</v>
      </c>
      <c r="G97" s="197">
        <v>65</v>
      </c>
      <c r="H97" s="197">
        <v>124</v>
      </c>
      <c r="I97" s="198">
        <f t="shared" ref="I97:I104" si="81">IFERROR(H97/G97-1,"-")</f>
        <v>0.9076923076923078</v>
      </c>
      <c r="J97" s="199">
        <f t="shared" ref="J97:J104" si="82">IFERROR(H97/C97-1,"-")</f>
        <v>0.24</v>
      </c>
      <c r="K97" s="198">
        <f t="shared" ref="K97:K104" si="83">H97/H$8</f>
        <v>2.8155838022188615E-4</v>
      </c>
      <c r="L97" s="197">
        <v>1441</v>
      </c>
      <c r="M97" s="197">
        <v>915</v>
      </c>
      <c r="N97" s="197">
        <v>0</v>
      </c>
      <c r="O97" s="197">
        <v>465</v>
      </c>
      <c r="P97" s="197">
        <v>1496</v>
      </c>
      <c r="Q97" s="197">
        <v>1877</v>
      </c>
      <c r="R97" s="198">
        <f t="shared" ref="R97:R104" si="84">IFERROR(Q97/P97-1,"-")</f>
        <v>0.2546791443850267</v>
      </c>
      <c r="S97" s="199">
        <f t="shared" ref="S97:S104" si="85">IFERROR(Q97/L97-1,"-")</f>
        <v>0.30256766134628732</v>
      </c>
      <c r="T97" s="198">
        <f t="shared" ref="T97:T104" si="86">Q97/Q$8</f>
        <v>9.2341554535879146E-4</v>
      </c>
      <c r="U97" s="197">
        <v>1541</v>
      </c>
      <c r="V97" s="197">
        <v>194</v>
      </c>
      <c r="W97" s="197">
        <v>1389</v>
      </c>
      <c r="X97" s="197">
        <v>1721</v>
      </c>
      <c r="Y97" s="197">
        <v>2001</v>
      </c>
      <c r="Z97" s="198">
        <f t="shared" ref="Z97:Z104" si="87">IFERROR(Y97/X97-1,"-")</f>
        <v>0.16269610691458447</v>
      </c>
      <c r="AA97" s="199">
        <f t="shared" si="80"/>
        <v>0.29850746268656714</v>
      </c>
      <c r="AB97" s="198">
        <f t="shared" ref="AB97:AB104" si="88">Y97/Y$8</f>
        <v>8.0911350515976653E-4</v>
      </c>
    </row>
    <row r="98" spans="1:28" s="74" customFormat="1" x14ac:dyDescent="0.25">
      <c r="B98" s="196" t="s">
        <v>113</v>
      </c>
      <c r="C98" s="197">
        <v>315</v>
      </c>
      <c r="D98" s="197">
        <v>299</v>
      </c>
      <c r="E98" s="197">
        <v>0</v>
      </c>
      <c r="F98" s="197">
        <v>45</v>
      </c>
      <c r="G98" s="197">
        <v>157</v>
      </c>
      <c r="H98" s="197">
        <v>219</v>
      </c>
      <c r="I98" s="198">
        <f t="shared" si="81"/>
        <v>0.39490445859872603</v>
      </c>
      <c r="J98" s="199">
        <f t="shared" si="82"/>
        <v>-0.30476190476190479</v>
      </c>
      <c r="K98" s="198">
        <f t="shared" si="83"/>
        <v>4.9726842958542803E-4</v>
      </c>
      <c r="L98" s="197">
        <v>1959</v>
      </c>
      <c r="M98" s="197">
        <v>772</v>
      </c>
      <c r="N98" s="197">
        <v>0</v>
      </c>
      <c r="O98" s="197">
        <v>804</v>
      </c>
      <c r="P98" s="197">
        <v>1867</v>
      </c>
      <c r="Q98" s="197">
        <v>2394</v>
      </c>
      <c r="R98" s="198">
        <f t="shared" si="84"/>
        <v>0.28227102303160145</v>
      </c>
      <c r="S98" s="199">
        <f t="shared" si="85"/>
        <v>0.22205206738131711</v>
      </c>
      <c r="T98" s="198">
        <f t="shared" si="86"/>
        <v>1.1777606902445108E-3</v>
      </c>
      <c r="U98" s="197">
        <v>2274</v>
      </c>
      <c r="V98" s="197">
        <v>779</v>
      </c>
      <c r="W98" s="197">
        <v>1979</v>
      </c>
      <c r="X98" s="197">
        <v>2132</v>
      </c>
      <c r="Y98" s="197">
        <v>2613</v>
      </c>
      <c r="Z98" s="198">
        <f t="shared" si="87"/>
        <v>0.22560975609756095</v>
      </c>
      <c r="AA98" s="199">
        <f t="shared" si="80"/>
        <v>0.14907651715039583</v>
      </c>
      <c r="AB98" s="198">
        <f t="shared" si="88"/>
        <v>1.0565785052386158E-3</v>
      </c>
    </row>
    <row r="99" spans="1:28" x14ac:dyDescent="0.25">
      <c r="A99" s="74"/>
      <c r="B99" s="196" t="s">
        <v>116</v>
      </c>
      <c r="C99" s="197">
        <v>724</v>
      </c>
      <c r="D99" s="197">
        <v>539</v>
      </c>
      <c r="E99" s="197">
        <v>0</v>
      </c>
      <c r="F99" s="197">
        <v>104</v>
      </c>
      <c r="G99" s="197">
        <v>526</v>
      </c>
      <c r="H99" s="197">
        <v>386</v>
      </c>
      <c r="I99" s="198">
        <f t="shared" si="81"/>
        <v>-0.26615969581749055</v>
      </c>
      <c r="J99" s="199">
        <f t="shared" si="82"/>
        <v>-0.46685082872928174</v>
      </c>
      <c r="K99" s="198">
        <f t="shared" si="83"/>
        <v>8.7646399004554887E-4</v>
      </c>
      <c r="L99" s="197">
        <v>1494</v>
      </c>
      <c r="M99" s="197">
        <v>622</v>
      </c>
      <c r="N99" s="197">
        <v>0</v>
      </c>
      <c r="O99" s="197">
        <v>779</v>
      </c>
      <c r="P99" s="197">
        <v>1591</v>
      </c>
      <c r="Q99" s="197">
        <v>1880</v>
      </c>
      <c r="R99" s="198">
        <f t="shared" si="84"/>
        <v>0.18164676304211191</v>
      </c>
      <c r="S99" s="199">
        <f t="shared" si="85"/>
        <v>0.25836680053547534</v>
      </c>
      <c r="T99" s="198">
        <f t="shared" si="86"/>
        <v>9.2489143594807035E-4</v>
      </c>
      <c r="U99" s="197">
        <v>2218</v>
      </c>
      <c r="V99" s="197">
        <v>2064</v>
      </c>
      <c r="W99" s="197">
        <v>1979</v>
      </c>
      <c r="X99" s="197">
        <v>2303</v>
      </c>
      <c r="Y99" s="197">
        <v>2266</v>
      </c>
      <c r="Z99" s="198">
        <f t="shared" si="87"/>
        <v>-1.6066000868432462E-2</v>
      </c>
      <c r="AA99" s="199">
        <f t="shared" si="80"/>
        <v>2.1641118124436476E-2</v>
      </c>
      <c r="AB99" s="198">
        <f t="shared" si="88"/>
        <v>9.1626746761220939E-4</v>
      </c>
    </row>
    <row r="100" spans="1:28" x14ac:dyDescent="0.25">
      <c r="A100" s="74"/>
      <c r="B100" s="196" t="s">
        <v>123</v>
      </c>
      <c r="C100" s="197">
        <v>43</v>
      </c>
      <c r="D100" s="197">
        <v>55</v>
      </c>
      <c r="E100" s="197">
        <v>0</v>
      </c>
      <c r="F100" s="197">
        <v>10</v>
      </c>
      <c r="G100" s="197">
        <v>17</v>
      </c>
      <c r="H100" s="197">
        <v>57</v>
      </c>
      <c r="I100" s="198">
        <f t="shared" si="81"/>
        <v>2.3529411764705883</v>
      </c>
      <c r="J100" s="199">
        <f t="shared" si="82"/>
        <v>0.32558139534883712</v>
      </c>
      <c r="K100" s="198">
        <f t="shared" si="83"/>
        <v>1.294260296181251E-4</v>
      </c>
      <c r="L100" s="197">
        <v>332</v>
      </c>
      <c r="M100" s="197">
        <v>210</v>
      </c>
      <c r="N100" s="197">
        <v>0</v>
      </c>
      <c r="O100" s="197">
        <v>302</v>
      </c>
      <c r="P100" s="197">
        <v>514</v>
      </c>
      <c r="Q100" s="197">
        <v>570</v>
      </c>
      <c r="R100" s="198">
        <f t="shared" si="84"/>
        <v>0.10894941634241251</v>
      </c>
      <c r="S100" s="199">
        <f t="shared" si="85"/>
        <v>0.7168674698795181</v>
      </c>
      <c r="T100" s="198">
        <f t="shared" si="86"/>
        <v>2.8041921196297876E-4</v>
      </c>
      <c r="U100" s="197">
        <v>375</v>
      </c>
      <c r="V100" s="197">
        <v>99</v>
      </c>
      <c r="W100" s="197">
        <v>714</v>
      </c>
      <c r="X100" s="197">
        <v>569</v>
      </c>
      <c r="Y100" s="197">
        <v>627</v>
      </c>
      <c r="Z100" s="198">
        <f t="shared" si="87"/>
        <v>0.10193321616871698</v>
      </c>
      <c r="AA100" s="199">
        <f t="shared" si="80"/>
        <v>0.67199999999999993</v>
      </c>
      <c r="AB100" s="198">
        <f t="shared" si="88"/>
        <v>2.5353031870823268E-4</v>
      </c>
    </row>
    <row r="101" spans="1:28" x14ac:dyDescent="0.25">
      <c r="A101" s="74"/>
      <c r="B101" s="196" t="s">
        <v>119</v>
      </c>
      <c r="C101" s="197">
        <v>50</v>
      </c>
      <c r="D101" s="197">
        <v>30</v>
      </c>
      <c r="E101" s="197">
        <v>0</v>
      </c>
      <c r="F101" s="197">
        <v>0</v>
      </c>
      <c r="G101" s="197">
        <v>59</v>
      </c>
      <c r="H101" s="197">
        <v>30</v>
      </c>
      <c r="I101" s="198">
        <f t="shared" si="81"/>
        <v>-0.49152542372881358</v>
      </c>
      <c r="J101" s="199">
        <f t="shared" si="82"/>
        <v>-0.4</v>
      </c>
      <c r="K101" s="198">
        <f t="shared" si="83"/>
        <v>6.8118962956907939E-5</v>
      </c>
      <c r="L101" s="197">
        <v>285</v>
      </c>
      <c r="M101" s="197">
        <v>102</v>
      </c>
      <c r="N101" s="197">
        <v>0</v>
      </c>
      <c r="O101" s="197">
        <v>184</v>
      </c>
      <c r="P101" s="197">
        <v>234</v>
      </c>
      <c r="Q101" s="197">
        <v>509</v>
      </c>
      <c r="R101" s="198">
        <f t="shared" si="84"/>
        <v>1.175213675213675</v>
      </c>
      <c r="S101" s="199">
        <f t="shared" si="85"/>
        <v>0.78596491228070176</v>
      </c>
      <c r="T101" s="198">
        <f t="shared" si="86"/>
        <v>2.5040943664764246E-4</v>
      </c>
      <c r="U101" s="197">
        <v>335</v>
      </c>
      <c r="V101" s="197">
        <v>197</v>
      </c>
      <c r="W101" s="197">
        <v>434</v>
      </c>
      <c r="X101" s="197">
        <v>336</v>
      </c>
      <c r="Y101" s="197">
        <v>539</v>
      </c>
      <c r="Z101" s="198">
        <f t="shared" si="87"/>
        <v>0.60416666666666674</v>
      </c>
      <c r="AA101" s="199">
        <f t="shared" si="80"/>
        <v>0.60895522388059709</v>
      </c>
      <c r="AB101" s="198">
        <f t="shared" si="88"/>
        <v>2.1794711608251582E-4</v>
      </c>
    </row>
    <row r="102" spans="1:28" x14ac:dyDescent="0.25">
      <c r="A102" s="74"/>
      <c r="B102" s="196" t="s">
        <v>128</v>
      </c>
      <c r="C102" s="197">
        <v>30</v>
      </c>
      <c r="D102" s="197">
        <v>22</v>
      </c>
      <c r="E102" s="197">
        <v>0</v>
      </c>
      <c r="F102" s="197">
        <v>0</v>
      </c>
      <c r="G102" s="197">
        <v>6</v>
      </c>
      <c r="H102" s="197">
        <v>16</v>
      </c>
      <c r="I102" s="198">
        <f t="shared" si="81"/>
        <v>1.6666666666666665</v>
      </c>
      <c r="J102" s="199">
        <f t="shared" si="82"/>
        <v>-0.46666666666666667</v>
      </c>
      <c r="K102" s="198">
        <f t="shared" si="83"/>
        <v>3.6330113577017568E-5</v>
      </c>
      <c r="L102" s="197">
        <v>74</v>
      </c>
      <c r="M102" s="197">
        <v>90</v>
      </c>
      <c r="N102" s="197">
        <v>0</v>
      </c>
      <c r="O102" s="197">
        <v>31</v>
      </c>
      <c r="P102" s="197">
        <v>81</v>
      </c>
      <c r="Q102" s="197">
        <v>145</v>
      </c>
      <c r="R102" s="198">
        <f t="shared" si="84"/>
        <v>0.79012345679012341</v>
      </c>
      <c r="S102" s="199">
        <f t="shared" si="85"/>
        <v>0.95945945945945943</v>
      </c>
      <c r="T102" s="198">
        <f t="shared" si="86"/>
        <v>7.1334711815143725E-5</v>
      </c>
      <c r="U102" s="197">
        <v>104</v>
      </c>
      <c r="V102" s="197">
        <v>19</v>
      </c>
      <c r="W102" s="197">
        <v>190</v>
      </c>
      <c r="X102" s="197">
        <v>96</v>
      </c>
      <c r="Y102" s="197">
        <v>161</v>
      </c>
      <c r="Z102" s="198">
        <f t="shared" si="87"/>
        <v>0.67708333333333326</v>
      </c>
      <c r="AA102" s="199">
        <f t="shared" si="80"/>
        <v>0.54807692307692313</v>
      </c>
      <c r="AB102" s="198">
        <f t="shared" si="88"/>
        <v>6.5101086622050189E-5</v>
      </c>
    </row>
    <row r="103" spans="1:28" x14ac:dyDescent="0.25">
      <c r="A103" s="74"/>
      <c r="B103" s="196" t="s">
        <v>131</v>
      </c>
      <c r="C103" s="197">
        <v>37</v>
      </c>
      <c r="D103" s="197">
        <v>0</v>
      </c>
      <c r="E103" s="197">
        <v>0</v>
      </c>
      <c r="F103" s="197">
        <v>0</v>
      </c>
      <c r="G103" s="197">
        <v>0</v>
      </c>
      <c r="H103" s="197">
        <v>11</v>
      </c>
      <c r="I103" s="198" t="str">
        <f t="shared" si="81"/>
        <v>-</v>
      </c>
      <c r="J103" s="199">
        <f t="shared" si="82"/>
        <v>-0.70270270270270263</v>
      </c>
      <c r="K103" s="198">
        <f t="shared" si="83"/>
        <v>2.4976953084199581E-5</v>
      </c>
      <c r="L103" s="197">
        <v>102</v>
      </c>
      <c r="M103" s="197">
        <v>61</v>
      </c>
      <c r="N103" s="197">
        <v>0</v>
      </c>
      <c r="O103" s="197">
        <v>34</v>
      </c>
      <c r="P103" s="197">
        <v>155</v>
      </c>
      <c r="Q103" s="197">
        <v>256</v>
      </c>
      <c r="R103" s="198">
        <f t="shared" si="84"/>
        <v>0.65161290322580645</v>
      </c>
      <c r="S103" s="199">
        <f t="shared" si="85"/>
        <v>1.5098039215686274</v>
      </c>
      <c r="T103" s="198">
        <f t="shared" si="86"/>
        <v>1.2594266361846065E-4</v>
      </c>
      <c r="U103" s="197">
        <v>139</v>
      </c>
      <c r="V103" s="197">
        <v>44</v>
      </c>
      <c r="W103" s="197">
        <v>103</v>
      </c>
      <c r="X103" s="197">
        <v>164</v>
      </c>
      <c r="Y103" s="197">
        <v>267</v>
      </c>
      <c r="Z103" s="198">
        <f t="shared" si="87"/>
        <v>0.62804878048780477</v>
      </c>
      <c r="AA103" s="199">
        <f t="shared" si="80"/>
        <v>0.92086330935251803</v>
      </c>
      <c r="AB103" s="198">
        <f t="shared" si="88"/>
        <v>1.0796267160302732E-4</v>
      </c>
    </row>
    <row r="104" spans="1:28" x14ac:dyDescent="0.25">
      <c r="A104" s="74"/>
      <c r="B104" s="202" t="s">
        <v>145</v>
      </c>
      <c r="C104" s="203">
        <f t="shared" ref="C104:H104" si="89">C96-SUM(C97:C103)</f>
        <v>992</v>
      </c>
      <c r="D104" s="203">
        <f t="shared" si="89"/>
        <v>306</v>
      </c>
      <c r="E104" s="203">
        <f t="shared" si="89"/>
        <v>0</v>
      </c>
      <c r="F104" s="203">
        <f t="shared" si="89"/>
        <v>159</v>
      </c>
      <c r="G104" s="203">
        <f t="shared" si="89"/>
        <v>446</v>
      </c>
      <c r="H104" s="203">
        <f t="shared" si="89"/>
        <v>491</v>
      </c>
      <c r="I104" s="204">
        <f t="shared" si="81"/>
        <v>0.10089686098654704</v>
      </c>
      <c r="J104" s="205">
        <f t="shared" si="82"/>
        <v>-0.50504032258064524</v>
      </c>
      <c r="K104" s="204">
        <f t="shared" si="83"/>
        <v>1.1148803603947266E-3</v>
      </c>
      <c r="L104" s="203">
        <f t="shared" ref="L104:Q104" si="90">L96-SUM(L97:L103)</f>
        <v>3011</v>
      </c>
      <c r="M104" s="203">
        <f t="shared" si="90"/>
        <v>1198</v>
      </c>
      <c r="N104" s="203">
        <f t="shared" si="90"/>
        <v>0</v>
      </c>
      <c r="O104" s="203">
        <f t="shared" si="90"/>
        <v>1596</v>
      </c>
      <c r="P104" s="203">
        <f t="shared" si="90"/>
        <v>3549</v>
      </c>
      <c r="Q104" s="203">
        <f t="shared" si="90"/>
        <v>4483</v>
      </c>
      <c r="R104" s="204">
        <f t="shared" si="84"/>
        <v>0.26317272471118636</v>
      </c>
      <c r="S104" s="205">
        <f t="shared" si="85"/>
        <v>0.48887412819661247</v>
      </c>
      <c r="T104" s="204">
        <f t="shared" si="86"/>
        <v>2.2054725039123398E-3</v>
      </c>
      <c r="U104" s="203">
        <f>U96-SUM(U97:U103)</f>
        <v>4003</v>
      </c>
      <c r="V104" s="203">
        <f>V96-SUM(V97:V103)</f>
        <v>1792</v>
      </c>
      <c r="W104" s="203">
        <f>W96-SUM(W97:W103)</f>
        <v>3475</v>
      </c>
      <c r="X104" s="203">
        <f>X96-SUM(X97:X103)</f>
        <v>4596</v>
      </c>
      <c r="Y104" s="203">
        <f>Y96-SUM(Y97:Y103)</f>
        <v>4974</v>
      </c>
      <c r="Z104" s="204">
        <f t="shared" si="87"/>
        <v>8.2245430809399389E-2</v>
      </c>
      <c r="AA104" s="205">
        <f t="shared" si="80"/>
        <v>0.2425680739445415</v>
      </c>
      <c r="AB104" s="204">
        <f t="shared" si="88"/>
        <v>2.0112596575035877E-3</v>
      </c>
    </row>
    <row r="105" spans="1:28" x14ac:dyDescent="0.25">
      <c r="A105" s="74"/>
      <c r="B105" s="187" t="s">
        <v>50</v>
      </c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</row>
    <row r="106" spans="1:28" x14ac:dyDescent="0.25">
      <c r="A106" s="74"/>
      <c r="B106" s="188" t="s">
        <v>68</v>
      </c>
      <c r="C106" s="212">
        <f t="shared" ref="C106:H106" si="91">C107+C110</f>
        <v>0</v>
      </c>
      <c r="D106" s="212">
        <f t="shared" si="91"/>
        <v>0</v>
      </c>
      <c r="E106" s="212">
        <f t="shared" si="91"/>
        <v>0</v>
      </c>
      <c r="F106" s="212">
        <f t="shared" si="91"/>
        <v>0</v>
      </c>
      <c r="G106" s="212">
        <f t="shared" si="91"/>
        <v>0</v>
      </c>
      <c r="H106" s="212">
        <f t="shared" si="91"/>
        <v>0</v>
      </c>
      <c r="I106" s="213" t="str">
        <f>IFERROR(H106/G106-1,"-")</f>
        <v>-</v>
      </c>
      <c r="J106" s="213" t="str">
        <f>IFERROR(H106/C106-1,"-")</f>
        <v>-</v>
      </c>
      <c r="K106" s="213">
        <f>H106/H$8</f>
        <v>0</v>
      </c>
      <c r="L106" s="212">
        <f t="shared" ref="L106:Q106" si="92">L107+L110</f>
        <v>49574</v>
      </c>
      <c r="M106" s="212">
        <f t="shared" si="92"/>
        <v>22627</v>
      </c>
      <c r="N106" s="212">
        <f t="shared" si="92"/>
        <v>0</v>
      </c>
      <c r="O106" s="212">
        <f t="shared" si="92"/>
        <v>0</v>
      </c>
      <c r="P106" s="212">
        <f t="shared" si="92"/>
        <v>0</v>
      </c>
      <c r="Q106" s="212">
        <f t="shared" si="92"/>
        <v>0</v>
      </c>
      <c r="R106" s="213" t="str">
        <f>IFERROR(Q106/P106-1,"-")</f>
        <v>-</v>
      </c>
      <c r="S106" s="213">
        <f>IFERROR(Q106/L106-1,"-")</f>
        <v>-1</v>
      </c>
      <c r="T106" s="213">
        <f>Q106/Q$8</f>
        <v>0</v>
      </c>
      <c r="U106" s="212">
        <f>U107+U110</f>
        <v>49574</v>
      </c>
      <c r="V106" s="212">
        <f>V107+V110</f>
        <v>40119</v>
      </c>
      <c r="W106" s="212">
        <f>W107+W110</f>
        <v>91892</v>
      </c>
      <c r="X106" s="212">
        <f>X107+X110</f>
        <v>130179</v>
      </c>
      <c r="Y106" s="212">
        <f>Y107+Y110</f>
        <v>120964</v>
      </c>
      <c r="Z106" s="213">
        <f>IFERROR(Y106/X106-1,"-")</f>
        <v>-7.0787146928459999E-2</v>
      </c>
      <c r="AA106" s="213">
        <f t="shared" ref="AA106:AA118" si="93">IFERROR(Y106/U106-1,"-")</f>
        <v>1.4400693912131359</v>
      </c>
      <c r="AB106" s="213">
        <f>Y106/Y$8</f>
        <v>4.8912346845650177E-2</v>
      </c>
    </row>
    <row r="107" spans="1:28" x14ac:dyDescent="0.25">
      <c r="A107" s="74"/>
      <c r="B107" s="191" t="s">
        <v>97</v>
      </c>
      <c r="C107" s="192">
        <v>0</v>
      </c>
      <c r="D107" s="192">
        <v>0</v>
      </c>
      <c r="E107" s="192">
        <v>0</v>
      </c>
      <c r="F107" s="192">
        <v>0</v>
      </c>
      <c r="G107" s="192">
        <v>0</v>
      </c>
      <c r="H107" s="192">
        <v>0</v>
      </c>
      <c r="I107" s="193" t="str">
        <f>IFERROR(H107/G107-1,"-")</f>
        <v>-</v>
      </c>
      <c r="J107" s="194" t="str">
        <f>IFERROR(H107/C107-1,"-")</f>
        <v>-</v>
      </c>
      <c r="K107" s="193">
        <f>H107/H$8</f>
        <v>0</v>
      </c>
      <c r="L107" s="192">
        <v>9535</v>
      </c>
      <c r="M107" s="192">
        <v>5441</v>
      </c>
      <c r="N107" s="192">
        <v>0</v>
      </c>
      <c r="O107" s="192">
        <v>0</v>
      </c>
      <c r="P107" s="192">
        <v>0</v>
      </c>
      <c r="Q107" s="192">
        <v>0</v>
      </c>
      <c r="R107" s="193" t="str">
        <f>IFERROR(Q107/P107-1,"-")</f>
        <v>-</v>
      </c>
      <c r="S107" s="194">
        <f>IFERROR(Q107/L107-1,"-")</f>
        <v>-1</v>
      </c>
      <c r="T107" s="193">
        <f>Q107/Q$8</f>
        <v>0</v>
      </c>
      <c r="U107" s="192">
        <v>9535</v>
      </c>
      <c r="V107" s="192">
        <v>23621</v>
      </c>
      <c r="W107" s="192">
        <v>20119</v>
      </c>
      <c r="X107" s="192">
        <v>27482</v>
      </c>
      <c r="Y107" s="192">
        <v>25067</v>
      </c>
      <c r="Z107" s="193">
        <f>IFERROR(Y107/X107-1,"-")</f>
        <v>-8.787570045848192E-2</v>
      </c>
      <c r="AA107" s="194">
        <f t="shared" si="93"/>
        <v>1.6289459884635553</v>
      </c>
      <c r="AB107" s="193">
        <f>Y107/Y$8</f>
        <v>1.0135956138850509E-2</v>
      </c>
    </row>
    <row r="108" spans="1:28" x14ac:dyDescent="0.25">
      <c r="A108" s="74"/>
      <c r="B108" s="196" t="s">
        <v>103</v>
      </c>
      <c r="C108" s="197">
        <v>0</v>
      </c>
      <c r="D108" s="197">
        <v>0</v>
      </c>
      <c r="E108" s="197">
        <v>0</v>
      </c>
      <c r="F108" s="197">
        <v>0</v>
      </c>
      <c r="G108" s="197">
        <v>0</v>
      </c>
      <c r="H108" s="197">
        <v>0</v>
      </c>
      <c r="I108" s="198" t="str">
        <f>IFERROR(H108/G108-1,"-")</f>
        <v>-</v>
      </c>
      <c r="J108" s="199" t="str">
        <f>IFERROR(H108/C108-1,"-")</f>
        <v>-</v>
      </c>
      <c r="K108" s="198">
        <f>H108/H$8</f>
        <v>0</v>
      </c>
      <c r="L108" s="197">
        <v>1443</v>
      </c>
      <c r="M108" s="197">
        <v>273</v>
      </c>
      <c r="N108" s="197">
        <v>0</v>
      </c>
      <c r="O108" s="197">
        <v>0</v>
      </c>
      <c r="P108" s="197">
        <v>0</v>
      </c>
      <c r="Q108" s="197">
        <v>0</v>
      </c>
      <c r="R108" s="198" t="str">
        <f>IFERROR(Q108/P108-1,"-")</f>
        <v>-</v>
      </c>
      <c r="S108" s="199">
        <f>IFERROR(Q108/L108-1,"-")</f>
        <v>-1</v>
      </c>
      <c r="T108" s="198">
        <f>Q108/Q$8</f>
        <v>0</v>
      </c>
      <c r="U108" s="197">
        <v>1443</v>
      </c>
      <c r="V108" s="197">
        <v>14663</v>
      </c>
      <c r="W108" s="197">
        <v>5588</v>
      </c>
      <c r="X108" s="197">
        <v>10100</v>
      </c>
      <c r="Y108" s="197">
        <v>6918</v>
      </c>
      <c r="Z108" s="198">
        <f>IFERROR(Y108/X108-1,"-")</f>
        <v>-0.315049504950495</v>
      </c>
      <c r="AA108" s="199">
        <f t="shared" si="93"/>
        <v>3.7941787941787943</v>
      </c>
      <c r="AB108" s="198">
        <f>Y108/Y$8</f>
        <v>2.7973249518716968E-3</v>
      </c>
    </row>
    <row r="109" spans="1:28" x14ac:dyDescent="0.25">
      <c r="A109" s="74"/>
      <c r="B109" s="196" t="s">
        <v>100</v>
      </c>
      <c r="C109" s="197">
        <v>0</v>
      </c>
      <c r="D109" s="197">
        <v>0</v>
      </c>
      <c r="E109" s="197">
        <v>0</v>
      </c>
      <c r="F109" s="197">
        <v>0</v>
      </c>
      <c r="G109" s="197">
        <v>0</v>
      </c>
      <c r="H109" s="197">
        <v>0</v>
      </c>
      <c r="I109" s="198" t="str">
        <f>IFERROR(H109/G109-1,"-")</f>
        <v>-</v>
      </c>
      <c r="J109" s="199" t="str">
        <f>IFERROR(H109/C109-1,"-")</f>
        <v>-</v>
      </c>
      <c r="K109" s="198">
        <f>H109/H$8</f>
        <v>0</v>
      </c>
      <c r="L109" s="197">
        <v>8092</v>
      </c>
      <c r="M109" s="197">
        <v>5168</v>
      </c>
      <c r="N109" s="197">
        <v>0</v>
      </c>
      <c r="O109" s="197">
        <v>0</v>
      </c>
      <c r="P109" s="197">
        <v>0</v>
      </c>
      <c r="Q109" s="197">
        <v>0</v>
      </c>
      <c r="R109" s="198" t="str">
        <f>IFERROR(Q109/P109-1,"-")</f>
        <v>-</v>
      </c>
      <c r="S109" s="199">
        <f>IFERROR(Q109/L109-1,"-")</f>
        <v>-1</v>
      </c>
      <c r="T109" s="198">
        <f>Q109/Q$8</f>
        <v>0</v>
      </c>
      <c r="U109" s="197">
        <v>8092</v>
      </c>
      <c r="V109" s="197">
        <v>8958</v>
      </c>
      <c r="W109" s="197">
        <v>14531</v>
      </c>
      <c r="X109" s="197">
        <v>17382</v>
      </c>
      <c r="Y109" s="197">
        <v>18149</v>
      </c>
      <c r="Z109" s="198">
        <f>IFERROR(Y109/X109-1,"-")</f>
        <v>4.4126107467495013E-2</v>
      </c>
      <c r="AA109" s="199">
        <f t="shared" si="93"/>
        <v>1.2428324270884823</v>
      </c>
      <c r="AB109" s="198">
        <f>Y109/Y$8</f>
        <v>7.3386311869788126E-3</v>
      </c>
    </row>
    <row r="110" spans="1:28" x14ac:dyDescent="0.25">
      <c r="A110" s="74"/>
      <c r="B110" s="191" t="s">
        <v>107</v>
      </c>
      <c r="C110" s="192">
        <v>0</v>
      </c>
      <c r="D110" s="192">
        <v>0</v>
      </c>
      <c r="E110" s="192">
        <v>0</v>
      </c>
      <c r="F110" s="192">
        <v>0</v>
      </c>
      <c r="G110" s="192">
        <v>0</v>
      </c>
      <c r="H110" s="192">
        <v>0</v>
      </c>
      <c r="I110" s="193" t="str">
        <f>IFERROR(H110/G110-1,"-")</f>
        <v>-</v>
      </c>
      <c r="J110" s="194" t="str">
        <f>IFERROR(H110/C110-1,"-")</f>
        <v>-</v>
      </c>
      <c r="K110" s="193">
        <f>H110/H$8</f>
        <v>0</v>
      </c>
      <c r="L110" s="192">
        <v>40039</v>
      </c>
      <c r="M110" s="192">
        <v>17186</v>
      </c>
      <c r="N110" s="192">
        <v>0</v>
      </c>
      <c r="O110" s="192">
        <v>0</v>
      </c>
      <c r="P110" s="192">
        <v>0</v>
      </c>
      <c r="Q110" s="192">
        <v>0</v>
      </c>
      <c r="R110" s="193" t="str">
        <f>IFERROR(Q110/P110-1,"-")</f>
        <v>-</v>
      </c>
      <c r="S110" s="194">
        <f>IFERROR(Q110/L110-1,"-")</f>
        <v>-1</v>
      </c>
      <c r="T110" s="193">
        <f>Q110/Q$8</f>
        <v>0</v>
      </c>
      <c r="U110" s="192">
        <v>40039</v>
      </c>
      <c r="V110" s="192">
        <v>16498</v>
      </c>
      <c r="W110" s="192">
        <v>71773</v>
      </c>
      <c r="X110" s="192">
        <v>102697</v>
      </c>
      <c r="Y110" s="192">
        <v>95897</v>
      </c>
      <c r="Z110" s="193">
        <f>IFERROR(Y110/X110-1,"-")</f>
        <v>-6.6214202946532019E-2</v>
      </c>
      <c r="AA110" s="194">
        <f t="shared" si="93"/>
        <v>1.3950897874572292</v>
      </c>
      <c r="AB110" s="193">
        <f>Y110/Y$8</f>
        <v>3.8776390706799668E-2</v>
      </c>
    </row>
    <row r="111" spans="1:28" s="74" customFormat="1" x14ac:dyDescent="0.25">
      <c r="B111" s="196" t="s">
        <v>110</v>
      </c>
      <c r="C111" s="197">
        <v>0</v>
      </c>
      <c r="D111" s="197">
        <v>0</v>
      </c>
      <c r="E111" s="197">
        <v>0</v>
      </c>
      <c r="F111" s="197">
        <v>0</v>
      </c>
      <c r="G111" s="197">
        <v>0</v>
      </c>
      <c r="H111" s="197">
        <v>0</v>
      </c>
      <c r="I111" s="198" t="str">
        <f t="shared" ref="I111:I118" si="94">IFERROR(H111/G111-1,"-")</f>
        <v>-</v>
      </c>
      <c r="J111" s="199" t="str">
        <f t="shared" ref="J111:J118" si="95">IFERROR(H111/C111-1,"-")</f>
        <v>-</v>
      </c>
      <c r="K111" s="198">
        <f t="shared" ref="K111:K118" si="96">H111/H$8</f>
        <v>0</v>
      </c>
      <c r="L111" s="197">
        <v>22800</v>
      </c>
      <c r="M111" s="197">
        <v>9701</v>
      </c>
      <c r="N111" s="197">
        <v>0</v>
      </c>
      <c r="O111" s="197">
        <v>0</v>
      </c>
      <c r="P111" s="197">
        <v>0</v>
      </c>
      <c r="Q111" s="197">
        <v>0</v>
      </c>
      <c r="R111" s="198" t="str">
        <f t="shared" ref="R111:R118" si="97">IFERROR(Q111/P111-1,"-")</f>
        <v>-</v>
      </c>
      <c r="S111" s="199">
        <f t="shared" ref="S111:S118" si="98">IFERROR(Q111/L111-1,"-")</f>
        <v>-1</v>
      </c>
      <c r="T111" s="198">
        <f t="shared" ref="T111:T118" si="99">Q111/Q$8</f>
        <v>0</v>
      </c>
      <c r="U111" s="197">
        <v>22800</v>
      </c>
      <c r="V111" s="197">
        <v>2558</v>
      </c>
      <c r="W111" s="197">
        <v>41536</v>
      </c>
      <c r="X111" s="197">
        <v>67050</v>
      </c>
      <c r="Y111" s="197">
        <v>59434</v>
      </c>
      <c r="Z111" s="198">
        <f t="shared" ref="Z111:Z118" si="100">IFERROR(Y111/X111-1,"-")</f>
        <v>-0.11358687546607005</v>
      </c>
      <c r="AA111" s="199">
        <f t="shared" si="93"/>
        <v>1.6067543859649125</v>
      </c>
      <c r="AB111" s="198">
        <f t="shared" ref="AB111:AB118" si="101">Y111/Y$8</f>
        <v>2.4032409827918825E-2</v>
      </c>
    </row>
    <row r="112" spans="1:28" s="74" customFormat="1" x14ac:dyDescent="0.25">
      <c r="B112" s="196" t="s">
        <v>113</v>
      </c>
      <c r="C112" s="197">
        <v>0</v>
      </c>
      <c r="D112" s="197">
        <v>0</v>
      </c>
      <c r="E112" s="197">
        <v>0</v>
      </c>
      <c r="F112" s="197">
        <v>0</v>
      </c>
      <c r="G112" s="197">
        <v>0</v>
      </c>
      <c r="H112" s="197">
        <v>0</v>
      </c>
      <c r="I112" s="198" t="str">
        <f t="shared" si="94"/>
        <v>-</v>
      </c>
      <c r="J112" s="199" t="str">
        <f t="shared" si="95"/>
        <v>-</v>
      </c>
      <c r="K112" s="198">
        <f t="shared" si="96"/>
        <v>0</v>
      </c>
      <c r="L112" s="197">
        <v>2645</v>
      </c>
      <c r="M112" s="197">
        <v>1353</v>
      </c>
      <c r="N112" s="197">
        <v>0</v>
      </c>
      <c r="O112" s="197">
        <v>0</v>
      </c>
      <c r="P112" s="197">
        <v>0</v>
      </c>
      <c r="Q112" s="197">
        <v>0</v>
      </c>
      <c r="R112" s="198" t="str">
        <f t="shared" si="97"/>
        <v>-</v>
      </c>
      <c r="S112" s="199">
        <f t="shared" si="98"/>
        <v>-1</v>
      </c>
      <c r="T112" s="198">
        <f t="shared" si="99"/>
        <v>0</v>
      </c>
      <c r="U112" s="197">
        <v>2645</v>
      </c>
      <c r="V112" s="197">
        <v>4023</v>
      </c>
      <c r="W112" s="197">
        <v>3443</v>
      </c>
      <c r="X112" s="197">
        <v>4626</v>
      </c>
      <c r="Y112" s="197">
        <v>4236</v>
      </c>
      <c r="Z112" s="198">
        <f t="shared" si="100"/>
        <v>-8.4306095979247764E-2</v>
      </c>
      <c r="AA112" s="199">
        <f t="shared" si="93"/>
        <v>0.6015122873345935</v>
      </c>
      <c r="AB112" s="198">
        <f t="shared" si="101"/>
        <v>1.7128459809379166E-3</v>
      </c>
    </row>
    <row r="113" spans="1:28" x14ac:dyDescent="0.25">
      <c r="A113" s="74"/>
      <c r="B113" s="196" t="s">
        <v>116</v>
      </c>
      <c r="C113" s="197">
        <v>0</v>
      </c>
      <c r="D113" s="197">
        <v>0</v>
      </c>
      <c r="E113" s="197">
        <v>0</v>
      </c>
      <c r="F113" s="197">
        <v>0</v>
      </c>
      <c r="G113" s="197">
        <v>0</v>
      </c>
      <c r="H113" s="197">
        <v>0</v>
      </c>
      <c r="I113" s="198" t="str">
        <f t="shared" si="94"/>
        <v>-</v>
      </c>
      <c r="J113" s="199" t="str">
        <f t="shared" si="95"/>
        <v>-</v>
      </c>
      <c r="K113" s="198">
        <f t="shared" si="96"/>
        <v>0</v>
      </c>
      <c r="L113" s="197">
        <v>5937</v>
      </c>
      <c r="M113" s="197">
        <v>895</v>
      </c>
      <c r="N113" s="197">
        <v>0</v>
      </c>
      <c r="O113" s="197">
        <v>0</v>
      </c>
      <c r="P113" s="197">
        <v>0</v>
      </c>
      <c r="Q113" s="197">
        <v>0</v>
      </c>
      <c r="R113" s="198" t="str">
        <f t="shared" si="97"/>
        <v>-</v>
      </c>
      <c r="S113" s="199">
        <f t="shared" si="98"/>
        <v>-1</v>
      </c>
      <c r="T113" s="198">
        <f t="shared" si="99"/>
        <v>0</v>
      </c>
      <c r="U113" s="197">
        <v>5937</v>
      </c>
      <c r="V113" s="197">
        <v>3021</v>
      </c>
      <c r="W113" s="197">
        <v>4452</v>
      </c>
      <c r="X113" s="197">
        <v>8384</v>
      </c>
      <c r="Y113" s="197">
        <v>6677</v>
      </c>
      <c r="Z113" s="198">
        <f t="shared" si="100"/>
        <v>-0.20360209923664119</v>
      </c>
      <c r="AA113" s="199">
        <f t="shared" si="93"/>
        <v>0.12464207512211556</v>
      </c>
      <c r="AB113" s="198">
        <f t="shared" si="101"/>
        <v>2.6998754992262675E-3</v>
      </c>
    </row>
    <row r="114" spans="1:28" x14ac:dyDescent="0.25">
      <c r="A114" s="74"/>
      <c r="B114" s="196" t="s">
        <v>123</v>
      </c>
      <c r="C114" s="197">
        <v>0</v>
      </c>
      <c r="D114" s="197">
        <v>0</v>
      </c>
      <c r="E114" s="197">
        <v>0</v>
      </c>
      <c r="F114" s="197">
        <v>0</v>
      </c>
      <c r="G114" s="197">
        <v>0</v>
      </c>
      <c r="H114" s="197">
        <v>0</v>
      </c>
      <c r="I114" s="198" t="str">
        <f t="shared" si="94"/>
        <v>-</v>
      </c>
      <c r="J114" s="199" t="str">
        <f t="shared" si="95"/>
        <v>-</v>
      </c>
      <c r="K114" s="198">
        <f t="shared" si="96"/>
        <v>0</v>
      </c>
      <c r="L114" s="197">
        <v>631</v>
      </c>
      <c r="M114" s="197">
        <v>429</v>
      </c>
      <c r="N114" s="197">
        <v>0</v>
      </c>
      <c r="O114" s="197">
        <v>0</v>
      </c>
      <c r="P114" s="197">
        <v>0</v>
      </c>
      <c r="Q114" s="197">
        <v>0</v>
      </c>
      <c r="R114" s="198" t="str">
        <f t="shared" si="97"/>
        <v>-</v>
      </c>
      <c r="S114" s="199">
        <f t="shared" si="98"/>
        <v>-1</v>
      </c>
      <c r="T114" s="198">
        <f t="shared" si="99"/>
        <v>0</v>
      </c>
      <c r="U114" s="197">
        <v>631</v>
      </c>
      <c r="V114" s="197">
        <v>1119</v>
      </c>
      <c r="W114" s="197">
        <v>3705</v>
      </c>
      <c r="X114" s="197">
        <v>3200</v>
      </c>
      <c r="Y114" s="197">
        <v>3495</v>
      </c>
      <c r="Z114" s="198">
        <f t="shared" si="100"/>
        <v>9.2187500000000089E-2</v>
      </c>
      <c r="AA114" s="199">
        <f t="shared" si="93"/>
        <v>4.5388272583201266</v>
      </c>
      <c r="AB114" s="198">
        <f t="shared" si="101"/>
        <v>1.4132192406463688E-3</v>
      </c>
    </row>
    <row r="115" spans="1:28" x14ac:dyDescent="0.25">
      <c r="A115" s="74"/>
      <c r="B115" s="196" t="s">
        <v>119</v>
      </c>
      <c r="C115" s="197">
        <v>0</v>
      </c>
      <c r="D115" s="197">
        <v>0</v>
      </c>
      <c r="E115" s="197">
        <v>0</v>
      </c>
      <c r="F115" s="197">
        <v>0</v>
      </c>
      <c r="G115" s="197">
        <v>0</v>
      </c>
      <c r="H115" s="197">
        <v>0</v>
      </c>
      <c r="I115" s="198" t="str">
        <f t="shared" si="94"/>
        <v>-</v>
      </c>
      <c r="J115" s="199" t="str">
        <f t="shared" si="95"/>
        <v>-</v>
      </c>
      <c r="K115" s="198">
        <f t="shared" si="96"/>
        <v>0</v>
      </c>
      <c r="L115" s="197">
        <v>1893</v>
      </c>
      <c r="M115" s="197">
        <v>623</v>
      </c>
      <c r="N115" s="197">
        <v>0</v>
      </c>
      <c r="O115" s="197">
        <v>0</v>
      </c>
      <c r="P115" s="197">
        <v>0</v>
      </c>
      <c r="Q115" s="197">
        <v>0</v>
      </c>
      <c r="R115" s="198" t="str">
        <f t="shared" si="97"/>
        <v>-</v>
      </c>
      <c r="S115" s="199">
        <f t="shared" si="98"/>
        <v>-1</v>
      </c>
      <c r="T115" s="198">
        <f t="shared" si="99"/>
        <v>0</v>
      </c>
      <c r="U115" s="197">
        <v>1893</v>
      </c>
      <c r="V115" s="197">
        <v>1529</v>
      </c>
      <c r="W115" s="197">
        <v>2714</v>
      </c>
      <c r="X115" s="197">
        <v>3093</v>
      </c>
      <c r="Y115" s="197">
        <v>2720</v>
      </c>
      <c r="Z115" s="198">
        <f t="shared" si="100"/>
        <v>-0.12059489169091497</v>
      </c>
      <c r="AA115" s="199">
        <f t="shared" si="93"/>
        <v>0.43687268885367136</v>
      </c>
      <c r="AB115" s="198">
        <f t="shared" si="101"/>
        <v>1.0998444447948852E-3</v>
      </c>
    </row>
    <row r="116" spans="1:28" x14ac:dyDescent="0.25">
      <c r="A116" s="74"/>
      <c r="B116" s="196" t="s">
        <v>128</v>
      </c>
      <c r="C116" s="197">
        <v>0</v>
      </c>
      <c r="D116" s="197">
        <v>0</v>
      </c>
      <c r="E116" s="197">
        <v>0</v>
      </c>
      <c r="F116" s="197">
        <v>0</v>
      </c>
      <c r="G116" s="197">
        <v>0</v>
      </c>
      <c r="H116" s="197">
        <v>0</v>
      </c>
      <c r="I116" s="198" t="str">
        <f t="shared" si="94"/>
        <v>-</v>
      </c>
      <c r="J116" s="199" t="str">
        <f t="shared" si="95"/>
        <v>-</v>
      </c>
      <c r="K116" s="198">
        <f t="shared" si="96"/>
        <v>0</v>
      </c>
      <c r="L116" s="197">
        <v>235</v>
      </c>
      <c r="M116" s="197">
        <v>206</v>
      </c>
      <c r="N116" s="197">
        <v>0</v>
      </c>
      <c r="O116" s="197">
        <v>0</v>
      </c>
      <c r="P116" s="197">
        <v>0</v>
      </c>
      <c r="Q116" s="197">
        <v>0</v>
      </c>
      <c r="R116" s="198" t="str">
        <f t="shared" si="97"/>
        <v>-</v>
      </c>
      <c r="S116" s="199">
        <f t="shared" si="98"/>
        <v>-1</v>
      </c>
      <c r="T116" s="198">
        <f t="shared" si="99"/>
        <v>0</v>
      </c>
      <c r="U116" s="197">
        <v>235</v>
      </c>
      <c r="V116" s="197">
        <v>31</v>
      </c>
      <c r="W116" s="197">
        <v>433</v>
      </c>
      <c r="X116" s="197">
        <v>739</v>
      </c>
      <c r="Y116" s="197">
        <v>822</v>
      </c>
      <c r="Z116" s="198">
        <f t="shared" si="100"/>
        <v>0.11231393775372123</v>
      </c>
      <c r="AA116" s="199">
        <f t="shared" si="93"/>
        <v>2.4978723404255319</v>
      </c>
      <c r="AB116" s="198">
        <f t="shared" si="101"/>
        <v>3.3237946089021894E-4</v>
      </c>
    </row>
    <row r="117" spans="1:28" x14ac:dyDescent="0.25">
      <c r="A117" s="74"/>
      <c r="B117" s="196" t="s">
        <v>131</v>
      </c>
      <c r="C117" s="197">
        <v>0</v>
      </c>
      <c r="D117" s="197">
        <v>0</v>
      </c>
      <c r="E117" s="197">
        <v>0</v>
      </c>
      <c r="F117" s="197">
        <v>0</v>
      </c>
      <c r="G117" s="197">
        <v>0</v>
      </c>
      <c r="H117" s="197">
        <v>0</v>
      </c>
      <c r="I117" s="198" t="str">
        <f t="shared" si="94"/>
        <v>-</v>
      </c>
      <c r="J117" s="199" t="str">
        <f t="shared" si="95"/>
        <v>-</v>
      </c>
      <c r="K117" s="198">
        <f t="shared" si="96"/>
        <v>0</v>
      </c>
      <c r="L117" s="197">
        <v>669</v>
      </c>
      <c r="M117" s="197">
        <v>526</v>
      </c>
      <c r="N117" s="197">
        <v>0</v>
      </c>
      <c r="O117" s="197">
        <v>0</v>
      </c>
      <c r="P117" s="197">
        <v>0</v>
      </c>
      <c r="Q117" s="197">
        <v>0</v>
      </c>
      <c r="R117" s="198" t="str">
        <f t="shared" si="97"/>
        <v>-</v>
      </c>
      <c r="S117" s="199">
        <f t="shared" si="98"/>
        <v>-1</v>
      </c>
      <c r="T117" s="198">
        <f t="shared" si="99"/>
        <v>0</v>
      </c>
      <c r="U117" s="197">
        <v>669</v>
      </c>
      <c r="V117" s="197">
        <v>17</v>
      </c>
      <c r="W117" s="197">
        <v>628</v>
      </c>
      <c r="X117" s="197">
        <v>383</v>
      </c>
      <c r="Y117" s="197">
        <v>1041</v>
      </c>
      <c r="Z117" s="198">
        <f t="shared" si="100"/>
        <v>1.7180156657963446</v>
      </c>
      <c r="AA117" s="199">
        <f t="shared" si="93"/>
        <v>0.55605381165919288</v>
      </c>
      <c r="AB117" s="198">
        <f t="shared" si="101"/>
        <v>4.209331128792189E-4</v>
      </c>
    </row>
    <row r="118" spans="1:28" x14ac:dyDescent="0.25">
      <c r="A118" s="74"/>
      <c r="B118" s="202" t="s">
        <v>145</v>
      </c>
      <c r="C118" s="203">
        <f t="shared" ref="C118:H118" si="102">C110-SUM(C111:C117)</f>
        <v>0</v>
      </c>
      <c r="D118" s="203">
        <f t="shared" si="102"/>
        <v>0</v>
      </c>
      <c r="E118" s="203">
        <f t="shared" si="102"/>
        <v>0</v>
      </c>
      <c r="F118" s="203">
        <f t="shared" si="102"/>
        <v>0</v>
      </c>
      <c r="G118" s="203">
        <f t="shared" si="102"/>
        <v>0</v>
      </c>
      <c r="H118" s="203">
        <f t="shared" si="102"/>
        <v>0</v>
      </c>
      <c r="I118" s="204" t="str">
        <f t="shared" si="94"/>
        <v>-</v>
      </c>
      <c r="J118" s="205" t="str">
        <f t="shared" si="95"/>
        <v>-</v>
      </c>
      <c r="K118" s="204">
        <f t="shared" si="96"/>
        <v>0</v>
      </c>
      <c r="L118" s="203">
        <f t="shared" ref="L118:Q118" si="103">L110-SUM(L111:L117)</f>
        <v>5229</v>
      </c>
      <c r="M118" s="203">
        <f t="shared" si="103"/>
        <v>3453</v>
      </c>
      <c r="N118" s="203">
        <f t="shared" si="103"/>
        <v>0</v>
      </c>
      <c r="O118" s="203">
        <f t="shared" si="103"/>
        <v>0</v>
      </c>
      <c r="P118" s="203">
        <f t="shared" si="103"/>
        <v>0</v>
      </c>
      <c r="Q118" s="203">
        <f t="shared" si="103"/>
        <v>0</v>
      </c>
      <c r="R118" s="204" t="str">
        <f t="shared" si="97"/>
        <v>-</v>
      </c>
      <c r="S118" s="205">
        <f t="shared" si="98"/>
        <v>-1</v>
      </c>
      <c r="T118" s="204">
        <f t="shared" si="99"/>
        <v>0</v>
      </c>
      <c r="U118" s="203">
        <f>U110-SUM(U111:U117)</f>
        <v>5229</v>
      </c>
      <c r="V118" s="203">
        <f>V110-SUM(V111:V117)</f>
        <v>4200</v>
      </c>
      <c r="W118" s="203">
        <f>W110-SUM(W111:W117)</f>
        <v>14862</v>
      </c>
      <c r="X118" s="203">
        <f>X110-SUM(X111:X117)</f>
        <v>15222</v>
      </c>
      <c r="Y118" s="203">
        <f>Y110-SUM(Y111:Y117)</f>
        <v>17472</v>
      </c>
      <c r="Z118" s="204">
        <f t="shared" si="100"/>
        <v>0.14781237682301929</v>
      </c>
      <c r="AA118" s="205">
        <f t="shared" si="93"/>
        <v>2.3413654618473894</v>
      </c>
      <c r="AB118" s="204">
        <f t="shared" si="101"/>
        <v>7.0648831395059676E-3</v>
      </c>
    </row>
    <row r="119" spans="1:28" x14ac:dyDescent="0.25">
      <c r="A119" s="74"/>
      <c r="B119" s="187" t="s">
        <v>51</v>
      </c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</row>
    <row r="120" spans="1:28" x14ac:dyDescent="0.25">
      <c r="A120" s="74"/>
      <c r="B120" s="188" t="s">
        <v>68</v>
      </c>
      <c r="C120" s="212">
        <f t="shared" ref="C120:H120" si="104">C121+C124</f>
        <v>63158</v>
      </c>
      <c r="D120" s="212">
        <f t="shared" si="104"/>
        <v>26561</v>
      </c>
      <c r="E120" s="212">
        <f t="shared" si="104"/>
        <v>28331</v>
      </c>
      <c r="F120" s="212">
        <f t="shared" si="104"/>
        <v>47541</v>
      </c>
      <c r="G120" s="212">
        <f t="shared" si="104"/>
        <v>57792</v>
      </c>
      <c r="H120" s="212">
        <f t="shared" si="104"/>
        <v>61991</v>
      </c>
      <c r="I120" s="213">
        <f>IFERROR(H120/G120-1,"-")</f>
        <v>7.2657115171649966E-2</v>
      </c>
      <c r="J120" s="213">
        <f>IFERROR(H120/C120-1,"-")</f>
        <v>-1.8477469204218E-2</v>
      </c>
      <c r="K120" s="213">
        <f>H120/H$8</f>
        <v>0.14075875442205601</v>
      </c>
      <c r="L120" s="212">
        <f t="shared" ref="L120:Q120" si="105">L121+L124</f>
        <v>66187</v>
      </c>
      <c r="M120" s="212">
        <f t="shared" si="105"/>
        <v>26292</v>
      </c>
      <c r="N120" s="212">
        <f t="shared" si="105"/>
        <v>44870</v>
      </c>
      <c r="O120" s="212">
        <f t="shared" si="105"/>
        <v>74963</v>
      </c>
      <c r="P120" s="212">
        <f t="shared" si="105"/>
        <v>85594</v>
      </c>
      <c r="Q120" s="212">
        <f t="shared" si="105"/>
        <v>85051</v>
      </c>
      <c r="R120" s="213">
        <f>IFERROR(Q120/P120-1,"-")</f>
        <v>-6.343902609996066E-3</v>
      </c>
      <c r="S120" s="213">
        <f>IFERROR(Q120/L120-1,"-")</f>
        <v>0.28501065163853934</v>
      </c>
      <c r="T120" s="213">
        <f>Q120/Q$8</f>
        <v>4.1841990169584752E-2</v>
      </c>
      <c r="U120" s="212">
        <f>U121+U124</f>
        <v>129345</v>
      </c>
      <c r="V120" s="212">
        <f>V121+V124</f>
        <v>73201</v>
      </c>
      <c r="W120" s="212">
        <f>W121+W124</f>
        <v>122504</v>
      </c>
      <c r="X120" s="212">
        <f>X121+X124</f>
        <v>143386</v>
      </c>
      <c r="Y120" s="212">
        <f>Y121+Y124</f>
        <v>147042</v>
      </c>
      <c r="Z120" s="213">
        <f>IFERROR(Y120/X120-1,"-")</f>
        <v>2.5497607855718085E-2</v>
      </c>
      <c r="AA120" s="213">
        <f t="shared" ref="AA120:AA132" si="106">IFERROR(Y120/U120-1,"-")</f>
        <v>0.13682013220456923</v>
      </c>
      <c r="AB120" s="213">
        <f>Y120/Y$8</f>
        <v>5.9457105460121139E-2</v>
      </c>
    </row>
    <row r="121" spans="1:28" x14ac:dyDescent="0.25">
      <c r="A121" s="74"/>
      <c r="B121" s="191" t="s">
        <v>97</v>
      </c>
      <c r="C121" s="192">
        <v>28250</v>
      </c>
      <c r="D121" s="192">
        <v>12262</v>
      </c>
      <c r="E121" s="192">
        <v>15029</v>
      </c>
      <c r="F121" s="192">
        <v>27822</v>
      </c>
      <c r="G121" s="192">
        <v>36953</v>
      </c>
      <c r="H121" s="192">
        <v>42328</v>
      </c>
      <c r="I121" s="193">
        <f>IFERROR(H121/G121-1,"-")</f>
        <v>0.14545503748004229</v>
      </c>
      <c r="J121" s="194">
        <f>IFERROR(H121/C121-1,"-")</f>
        <v>0.49833628318584067</v>
      </c>
      <c r="K121" s="193">
        <f>H121/H$8</f>
        <v>9.6111315467999989E-2</v>
      </c>
      <c r="L121" s="192">
        <v>41875</v>
      </c>
      <c r="M121" s="192">
        <v>14678</v>
      </c>
      <c r="N121" s="192">
        <v>33553</v>
      </c>
      <c r="O121" s="192">
        <v>47679</v>
      </c>
      <c r="P121" s="192">
        <v>51239</v>
      </c>
      <c r="Q121" s="192">
        <v>49906</v>
      </c>
      <c r="R121" s="193">
        <f>IFERROR(Q121/P121-1,"-")</f>
        <v>-2.6015339877827448E-2</v>
      </c>
      <c r="S121" s="194">
        <f>IFERROR(Q121/L121-1,"-")</f>
        <v>0.19178507462686567</v>
      </c>
      <c r="T121" s="193">
        <f>Q121/Q$8</f>
        <v>2.4551931916183191E-2</v>
      </c>
      <c r="U121" s="192">
        <v>70125</v>
      </c>
      <c r="V121" s="192">
        <v>48582</v>
      </c>
      <c r="W121" s="192">
        <v>75501</v>
      </c>
      <c r="X121" s="192">
        <v>88192</v>
      </c>
      <c r="Y121" s="192">
        <v>92234</v>
      </c>
      <c r="Z121" s="193">
        <f>IFERROR(Y121/X121-1,"-")</f>
        <v>4.5831821480406321E-2</v>
      </c>
      <c r="AA121" s="194">
        <f t="shared" si="106"/>
        <v>0.31527985739750441</v>
      </c>
      <c r="AB121" s="193">
        <f>Y121/Y$8</f>
        <v>3.7295239897504204E-2</v>
      </c>
    </row>
    <row r="122" spans="1:28" x14ac:dyDescent="0.25">
      <c r="A122" s="74"/>
      <c r="B122" s="196" t="s">
        <v>103</v>
      </c>
      <c r="C122" s="197">
        <v>13516</v>
      </c>
      <c r="D122" s="197">
        <v>6450</v>
      </c>
      <c r="E122" s="197">
        <v>7441</v>
      </c>
      <c r="F122" s="197">
        <v>15703</v>
      </c>
      <c r="G122" s="197">
        <v>16162</v>
      </c>
      <c r="H122" s="197">
        <v>24488</v>
      </c>
      <c r="I122" s="198">
        <f>IFERROR(H122/G122-1,"-")</f>
        <v>0.51515901497339445</v>
      </c>
      <c r="J122" s="199">
        <f>IFERROR(H122/C122-1,"-")</f>
        <v>0.81177863273157747</v>
      </c>
      <c r="K122" s="198">
        <f>H122/H$8</f>
        <v>5.5603238829625388E-2</v>
      </c>
      <c r="L122" s="197">
        <v>21123</v>
      </c>
      <c r="M122" s="197">
        <v>7265</v>
      </c>
      <c r="N122" s="197">
        <v>18023</v>
      </c>
      <c r="O122" s="197">
        <v>23096</v>
      </c>
      <c r="P122" s="197">
        <v>23886</v>
      </c>
      <c r="Q122" s="197">
        <v>19499</v>
      </c>
      <c r="R122" s="198">
        <f>IFERROR(Q122/P122-1,"-")</f>
        <v>-0.18366407100393534</v>
      </c>
      <c r="S122" s="199">
        <f>IFERROR(Q122/L122-1,"-")</f>
        <v>-7.6883018510628176E-2</v>
      </c>
      <c r="T122" s="198">
        <f>Q122/Q$8</f>
        <v>9.5927968667826723E-3</v>
      </c>
      <c r="U122" s="197">
        <v>34639</v>
      </c>
      <c r="V122" s="197">
        <v>25464</v>
      </c>
      <c r="W122" s="197">
        <v>38799</v>
      </c>
      <c r="X122" s="197">
        <v>40048</v>
      </c>
      <c r="Y122" s="197">
        <v>43987</v>
      </c>
      <c r="Z122" s="198">
        <f>IFERROR(Y122/X122-1,"-")</f>
        <v>9.8356971634039114E-2</v>
      </c>
      <c r="AA122" s="199">
        <f t="shared" si="106"/>
        <v>0.26986922255261403</v>
      </c>
      <c r="AB122" s="198">
        <f>Y122/Y$8</f>
        <v>1.7786344703379635E-2</v>
      </c>
    </row>
    <row r="123" spans="1:28" x14ac:dyDescent="0.25">
      <c r="A123" s="74"/>
      <c r="B123" s="196" t="s">
        <v>100</v>
      </c>
      <c r="C123" s="197">
        <v>14734</v>
      </c>
      <c r="D123" s="197">
        <v>5812</v>
      </c>
      <c r="E123" s="197">
        <v>7588</v>
      </c>
      <c r="F123" s="197">
        <v>12119</v>
      </c>
      <c r="G123" s="197">
        <v>20791</v>
      </c>
      <c r="H123" s="197">
        <v>17840</v>
      </c>
      <c r="I123" s="198">
        <f>IFERROR(H123/G123-1,"-")</f>
        <v>-0.14193641479486319</v>
      </c>
      <c r="J123" s="199">
        <f>IFERROR(H123/C123-1,"-")</f>
        <v>0.21080494095289803</v>
      </c>
      <c r="K123" s="198">
        <f>H123/H$8</f>
        <v>4.0508076638374593E-2</v>
      </c>
      <c r="L123" s="197">
        <v>20752</v>
      </c>
      <c r="M123" s="197">
        <v>7413</v>
      </c>
      <c r="N123" s="197">
        <v>15530</v>
      </c>
      <c r="O123" s="197">
        <v>24583</v>
      </c>
      <c r="P123" s="197">
        <v>27353</v>
      </c>
      <c r="Q123" s="197">
        <v>30407</v>
      </c>
      <c r="R123" s="198">
        <f>IFERROR(Q123/P123-1,"-")</f>
        <v>0.11165137279274662</v>
      </c>
      <c r="S123" s="199">
        <f>IFERROR(Q123/L123-1,"-")</f>
        <v>0.46525636083269073</v>
      </c>
      <c r="T123" s="198">
        <f>Q123/Q$8</f>
        <v>1.4959135049400519E-2</v>
      </c>
      <c r="U123" s="197">
        <v>35486</v>
      </c>
      <c r="V123" s="197">
        <v>23118</v>
      </c>
      <c r="W123" s="197">
        <v>36702</v>
      </c>
      <c r="X123" s="197">
        <v>48144</v>
      </c>
      <c r="Y123" s="197">
        <v>48247</v>
      </c>
      <c r="Z123" s="198">
        <f>IFERROR(Y123/X123-1,"-")</f>
        <v>2.1394150880691409E-3</v>
      </c>
      <c r="AA123" s="199">
        <f t="shared" si="106"/>
        <v>0.35960660542185652</v>
      </c>
      <c r="AB123" s="198">
        <f>Y123/Y$8</f>
        <v>1.9508895194124565E-2</v>
      </c>
    </row>
    <row r="124" spans="1:28" x14ac:dyDescent="0.25">
      <c r="A124" s="74"/>
      <c r="B124" s="191" t="s">
        <v>107</v>
      </c>
      <c r="C124" s="192">
        <v>34908</v>
      </c>
      <c r="D124" s="192">
        <v>14299</v>
      </c>
      <c r="E124" s="192">
        <v>13302</v>
      </c>
      <c r="F124" s="192">
        <v>19719</v>
      </c>
      <c r="G124" s="192">
        <v>20839</v>
      </c>
      <c r="H124" s="192">
        <v>19663</v>
      </c>
      <c r="I124" s="193">
        <f>IFERROR(H124/G124-1,"-")</f>
        <v>-5.6432650319113153E-2</v>
      </c>
      <c r="J124" s="194">
        <f>IFERROR(H124/C124-1,"-")</f>
        <v>-0.43671937664718685</v>
      </c>
      <c r="K124" s="193">
        <f>H124/H$8</f>
        <v>4.4647438954056033E-2</v>
      </c>
      <c r="L124" s="192">
        <v>24312</v>
      </c>
      <c r="M124" s="192">
        <v>11614</v>
      </c>
      <c r="N124" s="192">
        <v>11317</v>
      </c>
      <c r="O124" s="192">
        <v>27284</v>
      </c>
      <c r="P124" s="192">
        <v>34355</v>
      </c>
      <c r="Q124" s="192">
        <v>35145</v>
      </c>
      <c r="R124" s="193">
        <f>IFERROR(Q124/P124-1,"-")</f>
        <v>2.2995197205647022E-2</v>
      </c>
      <c r="S124" s="194">
        <f>IFERROR(Q124/L124-1,"-")</f>
        <v>0.44558242843040463</v>
      </c>
      <c r="T124" s="193">
        <f>Q124/Q$8</f>
        <v>1.7290058253401557E-2</v>
      </c>
      <c r="U124" s="192">
        <v>59220</v>
      </c>
      <c r="V124" s="192">
        <v>24619</v>
      </c>
      <c r="W124" s="192">
        <v>47003</v>
      </c>
      <c r="X124" s="192">
        <v>55194</v>
      </c>
      <c r="Y124" s="192">
        <v>54808</v>
      </c>
      <c r="Z124" s="193">
        <f>IFERROR(Y124/X124-1,"-")</f>
        <v>-6.9935137877304987E-3</v>
      </c>
      <c r="AA124" s="194">
        <f t="shared" si="106"/>
        <v>-7.4501857480580913E-2</v>
      </c>
      <c r="AB124" s="193">
        <f>Y124/Y$8</f>
        <v>2.2161865562616935E-2</v>
      </c>
    </row>
    <row r="125" spans="1:28" s="74" customFormat="1" x14ac:dyDescent="0.25">
      <c r="B125" s="196" t="s">
        <v>110</v>
      </c>
      <c r="C125" s="197">
        <v>1882</v>
      </c>
      <c r="D125" s="197">
        <v>1009</v>
      </c>
      <c r="E125" s="197">
        <v>151</v>
      </c>
      <c r="F125" s="197">
        <v>1181</v>
      </c>
      <c r="G125" s="197">
        <v>1903</v>
      </c>
      <c r="H125" s="197">
        <v>1553</v>
      </c>
      <c r="I125" s="198">
        <f t="shared" ref="I125:I132" si="107">IFERROR(H125/G125-1,"-")</f>
        <v>-0.18392012611665787</v>
      </c>
      <c r="J125" s="199">
        <f t="shared" ref="J125:J132" si="108">IFERROR(H125/C125-1,"-")</f>
        <v>-0.17481402763018061</v>
      </c>
      <c r="K125" s="198">
        <f t="shared" ref="K125:K132" si="109">H125/H$8</f>
        <v>3.5262916490692679E-3</v>
      </c>
      <c r="L125" s="197">
        <v>4354</v>
      </c>
      <c r="M125" s="197">
        <v>1801</v>
      </c>
      <c r="N125" s="197">
        <v>638</v>
      </c>
      <c r="O125" s="197">
        <v>3615</v>
      </c>
      <c r="P125" s="197">
        <v>4792</v>
      </c>
      <c r="Q125" s="197">
        <v>5090</v>
      </c>
      <c r="R125" s="198">
        <f t="shared" ref="R125:R132" si="110">IFERROR(Q125/P125-1,"-")</f>
        <v>6.2186978297162021E-2</v>
      </c>
      <c r="S125" s="199">
        <f t="shared" ref="S125:S132" si="111">IFERROR(Q125/L125-1,"-")</f>
        <v>0.16903996325218196</v>
      </c>
      <c r="T125" s="198">
        <f t="shared" ref="T125:T132" si="112">Q125/Q$8</f>
        <v>2.5040943664764244E-3</v>
      </c>
      <c r="U125" s="197">
        <v>6236</v>
      </c>
      <c r="V125" s="197">
        <v>789</v>
      </c>
      <c r="W125" s="197">
        <v>4796</v>
      </c>
      <c r="X125" s="197">
        <v>6695</v>
      </c>
      <c r="Y125" s="197">
        <v>6643</v>
      </c>
      <c r="Z125" s="198">
        <f t="shared" ref="Z125:Z132" si="113">IFERROR(Y125/X125-1,"-")</f>
        <v>-7.7669902912621547E-3</v>
      </c>
      <c r="AA125" s="199">
        <f t="shared" si="106"/>
        <v>6.5266196279666344E-2</v>
      </c>
      <c r="AB125" s="198">
        <f t="shared" ref="AB125:AB132" si="114">Y125/Y$8</f>
        <v>2.6861274436663315E-3</v>
      </c>
    </row>
    <row r="126" spans="1:28" s="74" customFormat="1" x14ac:dyDescent="0.25">
      <c r="B126" s="196" t="s">
        <v>113</v>
      </c>
      <c r="C126" s="197">
        <v>2593</v>
      </c>
      <c r="D126" s="197">
        <v>1174</v>
      </c>
      <c r="E126" s="197">
        <v>1117</v>
      </c>
      <c r="F126" s="197">
        <v>1565</v>
      </c>
      <c r="G126" s="197">
        <v>2912</v>
      </c>
      <c r="H126" s="197">
        <v>2849</v>
      </c>
      <c r="I126" s="198">
        <f t="shared" si="107"/>
        <v>-2.1634615384615419E-2</v>
      </c>
      <c r="J126" s="199">
        <f t="shared" si="108"/>
        <v>9.8727342846124166E-2</v>
      </c>
      <c r="K126" s="198">
        <f t="shared" si="109"/>
        <v>6.4690308488076914E-3</v>
      </c>
      <c r="L126" s="197">
        <v>3165</v>
      </c>
      <c r="M126" s="197">
        <v>1720</v>
      </c>
      <c r="N126" s="197">
        <v>1466</v>
      </c>
      <c r="O126" s="197">
        <v>3542</v>
      </c>
      <c r="P126" s="197">
        <v>5201</v>
      </c>
      <c r="Q126" s="197">
        <v>4813</v>
      </c>
      <c r="R126" s="198">
        <f t="shared" si="110"/>
        <v>-7.4601038261872699E-2</v>
      </c>
      <c r="S126" s="199">
        <f t="shared" si="111"/>
        <v>0.52069510268562391</v>
      </c>
      <c r="T126" s="198">
        <f t="shared" si="112"/>
        <v>2.3678204687330117E-3</v>
      </c>
      <c r="U126" s="197">
        <v>5758</v>
      </c>
      <c r="V126" s="197">
        <v>2583</v>
      </c>
      <c r="W126" s="197">
        <v>5107</v>
      </c>
      <c r="X126" s="197">
        <v>8113</v>
      </c>
      <c r="Y126" s="197">
        <v>7662</v>
      </c>
      <c r="Z126" s="198">
        <f t="shared" si="113"/>
        <v>-5.5589794157524963E-2</v>
      </c>
      <c r="AA126" s="199">
        <f t="shared" si="106"/>
        <v>0.33067037165682533</v>
      </c>
      <c r="AB126" s="198">
        <f t="shared" si="114"/>
        <v>3.0981647558891213E-3</v>
      </c>
    </row>
    <row r="127" spans="1:28" x14ac:dyDescent="0.25">
      <c r="A127" s="74"/>
      <c r="B127" s="196" t="s">
        <v>116</v>
      </c>
      <c r="C127" s="197">
        <v>1741</v>
      </c>
      <c r="D127" s="197">
        <v>890</v>
      </c>
      <c r="E127" s="197">
        <v>1042</v>
      </c>
      <c r="F127" s="197">
        <v>1383</v>
      </c>
      <c r="G127" s="197">
        <v>1756</v>
      </c>
      <c r="H127" s="197">
        <v>1590</v>
      </c>
      <c r="I127" s="198">
        <f t="shared" si="107"/>
        <v>-9.4533029612756225E-2</v>
      </c>
      <c r="J127" s="199">
        <f t="shared" si="108"/>
        <v>-8.6731763354394031E-2</v>
      </c>
      <c r="K127" s="198">
        <f t="shared" si="109"/>
        <v>3.6103050367161209E-3</v>
      </c>
      <c r="L127" s="197">
        <v>2120</v>
      </c>
      <c r="M127" s="197">
        <v>1060</v>
      </c>
      <c r="N127" s="197">
        <v>2433</v>
      </c>
      <c r="O127" s="197">
        <v>3058</v>
      </c>
      <c r="P127" s="197">
        <v>3199</v>
      </c>
      <c r="Q127" s="197">
        <v>2992</v>
      </c>
      <c r="R127" s="198">
        <f t="shared" si="110"/>
        <v>-6.4707721162863385E-2</v>
      </c>
      <c r="S127" s="199">
        <f t="shared" si="111"/>
        <v>0.41132075471698104</v>
      </c>
      <c r="T127" s="198">
        <f t="shared" si="112"/>
        <v>1.4719548810407587E-3</v>
      </c>
      <c r="U127" s="197">
        <v>3861</v>
      </c>
      <c r="V127" s="197">
        <v>3475</v>
      </c>
      <c r="W127" s="197">
        <v>4441</v>
      </c>
      <c r="X127" s="197">
        <v>4955</v>
      </c>
      <c r="Y127" s="197">
        <v>4582</v>
      </c>
      <c r="Z127" s="198">
        <f t="shared" si="113"/>
        <v>-7.5277497477295618E-2</v>
      </c>
      <c r="AA127" s="199">
        <f t="shared" si="106"/>
        <v>0.18673918673918677</v>
      </c>
      <c r="AB127" s="198">
        <f t="shared" si="114"/>
        <v>1.8527526639890307E-3</v>
      </c>
    </row>
    <row r="128" spans="1:28" x14ac:dyDescent="0.25">
      <c r="A128" s="74"/>
      <c r="B128" s="196" t="s">
        <v>123</v>
      </c>
      <c r="C128" s="197">
        <v>469</v>
      </c>
      <c r="D128" s="197">
        <v>261</v>
      </c>
      <c r="E128" s="197">
        <v>129</v>
      </c>
      <c r="F128" s="197">
        <v>355</v>
      </c>
      <c r="G128" s="197">
        <v>428</v>
      </c>
      <c r="H128" s="197">
        <v>368</v>
      </c>
      <c r="I128" s="198">
        <f t="shared" si="107"/>
        <v>-0.14018691588785048</v>
      </c>
      <c r="J128" s="199">
        <f t="shared" si="108"/>
        <v>-0.21535181236673773</v>
      </c>
      <c r="K128" s="198">
        <f t="shared" si="109"/>
        <v>8.3559261227140406E-4</v>
      </c>
      <c r="L128" s="197">
        <v>526</v>
      </c>
      <c r="M128" s="197">
        <v>266</v>
      </c>
      <c r="N128" s="197">
        <v>315</v>
      </c>
      <c r="O128" s="197">
        <v>920</v>
      </c>
      <c r="P128" s="197">
        <v>1088</v>
      </c>
      <c r="Q128" s="197">
        <v>1027</v>
      </c>
      <c r="R128" s="198">
        <f t="shared" si="110"/>
        <v>-5.6066176470588203E-2</v>
      </c>
      <c r="S128" s="199">
        <f t="shared" si="111"/>
        <v>0.95247148288973382</v>
      </c>
      <c r="T128" s="198">
        <f t="shared" si="112"/>
        <v>5.0524654506312137E-4</v>
      </c>
      <c r="U128" s="197">
        <v>995</v>
      </c>
      <c r="V128" s="197">
        <v>444</v>
      </c>
      <c r="W128" s="197">
        <v>1275</v>
      </c>
      <c r="X128" s="197">
        <v>1516</v>
      </c>
      <c r="Y128" s="197">
        <v>1395</v>
      </c>
      <c r="Z128" s="198">
        <f t="shared" si="113"/>
        <v>-7.9815303430079143E-2</v>
      </c>
      <c r="AA128" s="199">
        <f t="shared" si="106"/>
        <v>0.40201005025125625</v>
      </c>
      <c r="AB128" s="198">
        <f t="shared" si="114"/>
        <v>5.6407463253267079E-4</v>
      </c>
    </row>
    <row r="129" spans="1:28" x14ac:dyDescent="0.25">
      <c r="A129" s="74"/>
      <c r="B129" s="196" t="s">
        <v>119</v>
      </c>
      <c r="C129" s="197">
        <v>392</v>
      </c>
      <c r="D129" s="197">
        <v>170</v>
      </c>
      <c r="E129" s="197">
        <v>104</v>
      </c>
      <c r="F129" s="197">
        <v>302</v>
      </c>
      <c r="G129" s="197">
        <v>338</v>
      </c>
      <c r="H129" s="197">
        <v>348</v>
      </c>
      <c r="I129" s="198">
        <f t="shared" si="107"/>
        <v>2.9585798816567976E-2</v>
      </c>
      <c r="J129" s="199">
        <f t="shared" si="108"/>
        <v>-0.11224489795918369</v>
      </c>
      <c r="K129" s="198">
        <f t="shared" si="109"/>
        <v>7.9017997030013214E-4</v>
      </c>
      <c r="L129" s="197">
        <v>456</v>
      </c>
      <c r="M129" s="197">
        <v>285</v>
      </c>
      <c r="N129" s="197">
        <v>284</v>
      </c>
      <c r="O129" s="197">
        <v>684</v>
      </c>
      <c r="P129" s="197">
        <v>737</v>
      </c>
      <c r="Q129" s="197">
        <v>788</v>
      </c>
      <c r="R129" s="198">
        <f t="shared" si="110"/>
        <v>6.919945725915877E-2</v>
      </c>
      <c r="S129" s="199">
        <f t="shared" si="111"/>
        <v>0.72807017543859653</v>
      </c>
      <c r="T129" s="198">
        <f t="shared" si="112"/>
        <v>3.8766726145057415E-4</v>
      </c>
      <c r="U129" s="197">
        <v>848</v>
      </c>
      <c r="V129" s="197">
        <v>388</v>
      </c>
      <c r="W129" s="197">
        <v>986</v>
      </c>
      <c r="X129" s="197">
        <v>1075</v>
      </c>
      <c r="Y129" s="197">
        <v>1136</v>
      </c>
      <c r="Z129" s="198">
        <f t="shared" si="113"/>
        <v>5.6744186046511658E-2</v>
      </c>
      <c r="AA129" s="199">
        <f t="shared" si="106"/>
        <v>0.33962264150943389</v>
      </c>
      <c r="AB129" s="198">
        <f t="shared" si="114"/>
        <v>4.5934679753198139E-4</v>
      </c>
    </row>
    <row r="130" spans="1:28" x14ac:dyDescent="0.25">
      <c r="A130" s="74"/>
      <c r="B130" s="196" t="s">
        <v>128</v>
      </c>
      <c r="C130" s="197">
        <v>305</v>
      </c>
      <c r="D130" s="197">
        <v>169</v>
      </c>
      <c r="E130" s="197">
        <v>21</v>
      </c>
      <c r="F130" s="197">
        <v>151</v>
      </c>
      <c r="G130" s="197">
        <v>149</v>
      </c>
      <c r="H130" s="197">
        <v>168</v>
      </c>
      <c r="I130" s="198">
        <f t="shared" si="107"/>
        <v>0.12751677852348986</v>
      </c>
      <c r="J130" s="199">
        <f t="shared" si="108"/>
        <v>-0.44918032786885242</v>
      </c>
      <c r="K130" s="198">
        <f t="shared" si="109"/>
        <v>3.814661925586845E-4</v>
      </c>
      <c r="L130" s="197">
        <v>745</v>
      </c>
      <c r="M130" s="197">
        <v>461</v>
      </c>
      <c r="N130" s="197">
        <v>40</v>
      </c>
      <c r="O130" s="197">
        <v>451</v>
      </c>
      <c r="P130" s="197">
        <v>651</v>
      </c>
      <c r="Q130" s="197">
        <v>736</v>
      </c>
      <c r="R130" s="198">
        <f t="shared" si="110"/>
        <v>0.1305683563748079</v>
      </c>
      <c r="S130" s="199">
        <f t="shared" si="111"/>
        <v>-1.2080536912751683E-2</v>
      </c>
      <c r="T130" s="198">
        <f t="shared" si="112"/>
        <v>3.6208515790307435E-4</v>
      </c>
      <c r="U130" s="197">
        <v>1050</v>
      </c>
      <c r="V130" s="197">
        <v>61</v>
      </c>
      <c r="W130" s="197">
        <v>602</v>
      </c>
      <c r="X130" s="197">
        <v>800</v>
      </c>
      <c r="Y130" s="197">
        <v>904</v>
      </c>
      <c r="Z130" s="198">
        <f t="shared" si="113"/>
        <v>0.12999999999999989</v>
      </c>
      <c r="AA130" s="199">
        <f t="shared" si="106"/>
        <v>-0.13904761904761909</v>
      </c>
      <c r="AB130" s="198">
        <f t="shared" si="114"/>
        <v>3.6553653606418237E-4</v>
      </c>
    </row>
    <row r="131" spans="1:28" x14ac:dyDescent="0.25">
      <c r="A131" s="74"/>
      <c r="B131" s="196" t="s">
        <v>131</v>
      </c>
      <c r="C131" s="197">
        <v>309</v>
      </c>
      <c r="D131" s="197">
        <v>146</v>
      </c>
      <c r="E131" s="197">
        <v>71</v>
      </c>
      <c r="F131" s="197">
        <v>143</v>
      </c>
      <c r="G131" s="197">
        <v>258</v>
      </c>
      <c r="H131" s="197">
        <v>183</v>
      </c>
      <c r="I131" s="198">
        <f t="shared" si="107"/>
        <v>-0.29069767441860461</v>
      </c>
      <c r="J131" s="199">
        <f t="shared" si="108"/>
        <v>-0.40776699029126218</v>
      </c>
      <c r="K131" s="198">
        <f t="shared" si="109"/>
        <v>4.1552567403713847E-4</v>
      </c>
      <c r="L131" s="197">
        <v>1307</v>
      </c>
      <c r="M131" s="197">
        <v>824</v>
      </c>
      <c r="N131" s="197">
        <v>95</v>
      </c>
      <c r="O131" s="197">
        <v>913</v>
      </c>
      <c r="P131" s="197">
        <v>1235</v>
      </c>
      <c r="Q131" s="197">
        <v>1182</v>
      </c>
      <c r="R131" s="198">
        <f t="shared" si="110"/>
        <v>-4.2914979757085026E-2</v>
      </c>
      <c r="S131" s="199">
        <f t="shared" si="111"/>
        <v>-9.5638867635807201E-2</v>
      </c>
      <c r="T131" s="198">
        <f t="shared" si="112"/>
        <v>5.8150089217586117E-4</v>
      </c>
      <c r="U131" s="197">
        <v>1616</v>
      </c>
      <c r="V131" s="197">
        <v>166</v>
      </c>
      <c r="W131" s="197">
        <v>1056</v>
      </c>
      <c r="X131" s="197">
        <v>1493</v>
      </c>
      <c r="Y131" s="197">
        <v>1365</v>
      </c>
      <c r="Z131" s="198">
        <f t="shared" si="113"/>
        <v>-8.5733422638981871E-2</v>
      </c>
      <c r="AA131" s="199">
        <f t="shared" si="106"/>
        <v>-0.15532178217821779</v>
      </c>
      <c r="AB131" s="198">
        <f t="shared" si="114"/>
        <v>5.5194399527390371E-4</v>
      </c>
    </row>
    <row r="132" spans="1:28" x14ac:dyDescent="0.25">
      <c r="A132" s="74"/>
      <c r="B132" s="202" t="s">
        <v>145</v>
      </c>
      <c r="C132" s="203">
        <f t="shared" ref="C132:H132" si="115">C124-SUM(C125:C131)</f>
        <v>27217</v>
      </c>
      <c r="D132" s="203">
        <f t="shared" si="115"/>
        <v>10480</v>
      </c>
      <c r="E132" s="203">
        <f t="shared" si="115"/>
        <v>10667</v>
      </c>
      <c r="F132" s="203">
        <f t="shared" si="115"/>
        <v>14639</v>
      </c>
      <c r="G132" s="203">
        <f t="shared" si="115"/>
        <v>13095</v>
      </c>
      <c r="H132" s="203">
        <f t="shared" si="115"/>
        <v>12604</v>
      </c>
      <c r="I132" s="204">
        <f t="shared" si="107"/>
        <v>-3.7495227185948887E-2</v>
      </c>
      <c r="J132" s="205">
        <f t="shared" si="108"/>
        <v>-0.53690708013373989</v>
      </c>
      <c r="K132" s="204">
        <f t="shared" si="109"/>
        <v>2.8619046970295593E-2</v>
      </c>
      <c r="L132" s="203">
        <f t="shared" ref="L132:Q132" si="116">L124-SUM(L125:L131)</f>
        <v>11639</v>
      </c>
      <c r="M132" s="203">
        <f t="shared" si="116"/>
        <v>5197</v>
      </c>
      <c r="N132" s="203">
        <f t="shared" si="116"/>
        <v>6046</v>
      </c>
      <c r="O132" s="203">
        <f t="shared" si="116"/>
        <v>14101</v>
      </c>
      <c r="P132" s="203">
        <f t="shared" si="116"/>
        <v>17452</v>
      </c>
      <c r="Q132" s="203">
        <f t="shared" si="116"/>
        <v>18517</v>
      </c>
      <c r="R132" s="204">
        <f t="shared" si="110"/>
        <v>6.1024524409809766E-2</v>
      </c>
      <c r="S132" s="205">
        <f t="shared" si="111"/>
        <v>0.5909442391958073</v>
      </c>
      <c r="T132" s="204">
        <f t="shared" si="112"/>
        <v>9.1096886805587321E-3</v>
      </c>
      <c r="U132" s="203">
        <f>U124-SUM(U125:U131)</f>
        <v>38856</v>
      </c>
      <c r="V132" s="203">
        <f>V124-SUM(V125:V131)</f>
        <v>16713</v>
      </c>
      <c r="W132" s="203">
        <f>W124-SUM(W125:W131)</f>
        <v>28740</v>
      </c>
      <c r="X132" s="203">
        <f>X124-SUM(X125:X131)</f>
        <v>30547</v>
      </c>
      <c r="Y132" s="203">
        <f>Y124-SUM(Y125:Y131)</f>
        <v>31121</v>
      </c>
      <c r="Z132" s="204">
        <f t="shared" si="113"/>
        <v>1.8790715945919301E-2</v>
      </c>
      <c r="AA132" s="205">
        <f t="shared" si="106"/>
        <v>-0.19906835495161623</v>
      </c>
      <c r="AB132" s="204">
        <f t="shared" si="114"/>
        <v>1.2583918737669713E-2</v>
      </c>
    </row>
    <row r="133" spans="1:28" x14ac:dyDescent="0.25">
      <c r="A133" s="74"/>
      <c r="B133" s="187" t="s">
        <v>52</v>
      </c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</row>
    <row r="134" spans="1:28" x14ac:dyDescent="0.25">
      <c r="A134" s="74"/>
      <c r="B134" s="188" t="s">
        <v>68</v>
      </c>
      <c r="C134" s="212">
        <f t="shared" ref="C134:H134" si="117">C135+C138</f>
        <v>16541</v>
      </c>
      <c r="D134" s="212">
        <f t="shared" si="117"/>
        <v>6753</v>
      </c>
      <c r="E134" s="212">
        <f t="shared" si="117"/>
        <v>2790</v>
      </c>
      <c r="F134" s="212">
        <f t="shared" si="117"/>
        <v>28464</v>
      </c>
      <c r="G134" s="212">
        <f t="shared" si="117"/>
        <v>27166</v>
      </c>
      <c r="H134" s="212">
        <f t="shared" si="117"/>
        <v>30519</v>
      </c>
      <c r="I134" s="213">
        <f>IFERROR(H134/G134-1,"-")</f>
        <v>0.12342634175071776</v>
      </c>
      <c r="J134" s="213">
        <f>IFERROR(H134/C134-1,"-")</f>
        <v>0.84505168974064437</v>
      </c>
      <c r="K134" s="213">
        <f>H134/H$8</f>
        <v>6.9297421016062455E-2</v>
      </c>
      <c r="L134" s="212">
        <f t="shared" ref="L134:Q134" si="118">L135+L138</f>
        <v>81728</v>
      </c>
      <c r="M134" s="212">
        <f t="shared" si="118"/>
        <v>32534</v>
      </c>
      <c r="N134" s="212">
        <f t="shared" si="118"/>
        <v>5496</v>
      </c>
      <c r="O134" s="212">
        <f t="shared" si="118"/>
        <v>91426</v>
      </c>
      <c r="P134" s="212">
        <f t="shared" si="118"/>
        <v>103284</v>
      </c>
      <c r="Q134" s="212">
        <f t="shared" si="118"/>
        <v>107994</v>
      </c>
      <c r="R134" s="213">
        <f>IFERROR(Q134/P134-1,"-")</f>
        <v>4.5602416637620546E-2</v>
      </c>
      <c r="S134" s="213">
        <f>IFERROR(Q134/L134-1,"-")</f>
        <v>0.32138312451057161</v>
      </c>
      <c r="T134" s="213">
        <f>Q134/Q$8</f>
        <v>5.312910943285952E-2</v>
      </c>
      <c r="U134" s="212">
        <f>U135+U138</f>
        <v>98269</v>
      </c>
      <c r="V134" s="212">
        <f>V135+V138</f>
        <v>35882</v>
      </c>
      <c r="W134" s="212">
        <f>W135+W138</f>
        <v>119890</v>
      </c>
      <c r="X134" s="212">
        <f>X135+X138</f>
        <v>130450</v>
      </c>
      <c r="Y134" s="212">
        <f>Y135+Y138</f>
        <v>138513</v>
      </c>
      <c r="Z134" s="213">
        <f>IFERROR(Y134/X134-1,"-")</f>
        <v>6.180912226906865E-2</v>
      </c>
      <c r="AA134" s="213">
        <f t="shared" ref="AA134:AA146" si="119">IFERROR(Y134/U134-1,"-")</f>
        <v>0.40952894605623347</v>
      </c>
      <c r="AB134" s="213">
        <f>Y134/Y$8</f>
        <v>5.6008365287453649E-2</v>
      </c>
    </row>
    <row r="135" spans="1:28" x14ac:dyDescent="0.25">
      <c r="A135" s="74"/>
      <c r="B135" s="191" t="s">
        <v>97</v>
      </c>
      <c r="C135" s="192">
        <v>6228</v>
      </c>
      <c r="D135" s="192">
        <v>514</v>
      </c>
      <c r="E135" s="192">
        <v>1473</v>
      </c>
      <c r="F135" s="192">
        <v>3357</v>
      </c>
      <c r="G135" s="192">
        <v>4136</v>
      </c>
      <c r="H135" s="192">
        <v>3974</v>
      </c>
      <c r="I135" s="193">
        <f>IFERROR(H135/G135-1,"-")</f>
        <v>-3.9168278529980616E-2</v>
      </c>
      <c r="J135" s="194">
        <f>IFERROR(H135/C135-1,"-")</f>
        <v>-0.36191393705844577</v>
      </c>
      <c r="K135" s="193">
        <f>H135/H$8</f>
        <v>9.0234919596917391E-3</v>
      </c>
      <c r="L135" s="192">
        <v>12462</v>
      </c>
      <c r="M135" s="192">
        <v>1373</v>
      </c>
      <c r="N135" s="192">
        <v>1501</v>
      </c>
      <c r="O135" s="192">
        <v>7833</v>
      </c>
      <c r="P135" s="192">
        <v>9670</v>
      </c>
      <c r="Q135" s="192">
        <v>7037</v>
      </c>
      <c r="R135" s="193">
        <f>IFERROR(Q135/P135-1,"-")</f>
        <v>-0.27228541882109614</v>
      </c>
      <c r="S135" s="194">
        <f>IFERROR(Q135/L135-1,"-")</f>
        <v>-0.43532338308457708</v>
      </c>
      <c r="T135" s="193">
        <f>Q135/Q$8</f>
        <v>3.4619473589183889E-3</v>
      </c>
      <c r="U135" s="192">
        <v>18690</v>
      </c>
      <c r="V135" s="192">
        <v>19613</v>
      </c>
      <c r="W135" s="192">
        <v>11190</v>
      </c>
      <c r="X135" s="192">
        <v>13806</v>
      </c>
      <c r="Y135" s="192">
        <v>11011</v>
      </c>
      <c r="Z135" s="193">
        <f>IFERROR(Y135/X135-1,"-")</f>
        <v>-0.2024482109227872</v>
      </c>
      <c r="AA135" s="194">
        <f t="shared" si="119"/>
        <v>-0.41086142322097374</v>
      </c>
      <c r="AB135" s="193">
        <f>Y135/Y$8</f>
        <v>4.4523482285428236E-3</v>
      </c>
    </row>
    <row r="136" spans="1:28" x14ac:dyDescent="0.25">
      <c r="A136" s="74"/>
      <c r="B136" s="196" t="s">
        <v>103</v>
      </c>
      <c r="C136" s="197">
        <v>6228</v>
      </c>
      <c r="D136" s="197">
        <v>514</v>
      </c>
      <c r="E136" s="197">
        <v>1473</v>
      </c>
      <c r="F136" s="197">
        <v>3286</v>
      </c>
      <c r="G136" s="197">
        <v>4136</v>
      </c>
      <c r="H136" s="197">
        <v>3974</v>
      </c>
      <c r="I136" s="198">
        <f>IFERROR(H136/G136-1,"-")</f>
        <v>-3.9168278529980616E-2</v>
      </c>
      <c r="J136" s="199">
        <f>IFERROR(H136/C136-1,"-")</f>
        <v>-0.36191393705844577</v>
      </c>
      <c r="K136" s="198">
        <f>H136/H$8</f>
        <v>9.0234919596917391E-3</v>
      </c>
      <c r="L136" s="197">
        <v>4169</v>
      </c>
      <c r="M136" s="197">
        <v>632</v>
      </c>
      <c r="N136" s="197">
        <v>0</v>
      </c>
      <c r="O136" s="197">
        <v>4234</v>
      </c>
      <c r="P136" s="197">
        <v>4783</v>
      </c>
      <c r="Q136" s="197">
        <v>3118</v>
      </c>
      <c r="R136" s="198">
        <f>IFERROR(Q136/P136-1,"-")</f>
        <v>-0.34810788208237509</v>
      </c>
      <c r="S136" s="199">
        <f>IFERROR(Q136/L136-1,"-")</f>
        <v>-0.25209882465819144</v>
      </c>
      <c r="T136" s="198">
        <f>Q136/Q$8</f>
        <v>1.5339422857904698E-3</v>
      </c>
      <c r="U136" s="197">
        <v>10397</v>
      </c>
      <c r="V136" s="197">
        <v>16017</v>
      </c>
      <c r="W136" s="197">
        <v>7520</v>
      </c>
      <c r="X136" s="197">
        <v>8919</v>
      </c>
      <c r="Y136" s="197">
        <v>7092</v>
      </c>
      <c r="Z136" s="198">
        <f>IFERROR(Y136/X136-1,"-")</f>
        <v>-0.20484359233097882</v>
      </c>
      <c r="AA136" s="199">
        <f t="shared" si="119"/>
        <v>-0.31788015773780898</v>
      </c>
      <c r="AB136" s="198">
        <f>Y136/Y$8</f>
        <v>2.8676826479725461E-3</v>
      </c>
    </row>
    <row r="137" spans="1:28" x14ac:dyDescent="0.25">
      <c r="A137" s="74"/>
      <c r="B137" s="196" t="s">
        <v>100</v>
      </c>
      <c r="C137" s="197">
        <v>0</v>
      </c>
      <c r="D137" s="197">
        <v>0</v>
      </c>
      <c r="E137" s="197">
        <v>0</v>
      </c>
      <c r="F137" s="197">
        <v>71</v>
      </c>
      <c r="G137" s="197">
        <v>0</v>
      </c>
      <c r="H137" s="197">
        <v>0</v>
      </c>
      <c r="I137" s="198" t="str">
        <f>IFERROR(H137/G137-1,"-")</f>
        <v>-</v>
      </c>
      <c r="J137" s="199" t="str">
        <f>IFERROR(H137/C137-1,"-")</f>
        <v>-</v>
      </c>
      <c r="K137" s="198">
        <f>H137/H$8</f>
        <v>0</v>
      </c>
      <c r="L137" s="197">
        <v>8293</v>
      </c>
      <c r="M137" s="197">
        <v>741</v>
      </c>
      <c r="N137" s="197">
        <v>1501</v>
      </c>
      <c r="O137" s="197">
        <v>3599</v>
      </c>
      <c r="P137" s="197">
        <v>4887</v>
      </c>
      <c r="Q137" s="197">
        <v>3919</v>
      </c>
      <c r="R137" s="198">
        <f>IFERROR(Q137/P137-1,"-")</f>
        <v>-0.19807652956824229</v>
      </c>
      <c r="S137" s="199">
        <f>IFERROR(Q137/L137-1,"-")</f>
        <v>-0.52743277462920535</v>
      </c>
      <c r="T137" s="198">
        <f>Q137/Q$8</f>
        <v>1.9280050731279189E-3</v>
      </c>
      <c r="U137" s="197">
        <v>8293</v>
      </c>
      <c r="V137" s="197">
        <v>3596</v>
      </c>
      <c r="W137" s="197">
        <v>3670</v>
      </c>
      <c r="X137" s="197">
        <v>4887</v>
      </c>
      <c r="Y137" s="197">
        <v>3919</v>
      </c>
      <c r="Z137" s="198">
        <f>IFERROR(Y137/X137-1,"-")</f>
        <v>-0.19807652956824229</v>
      </c>
      <c r="AA137" s="199">
        <f t="shared" si="119"/>
        <v>-0.52743277462920535</v>
      </c>
      <c r="AB137" s="198">
        <f>Y137/Y$8</f>
        <v>1.5846655805702775E-3</v>
      </c>
    </row>
    <row r="138" spans="1:28" x14ac:dyDescent="0.25">
      <c r="A138" s="74"/>
      <c r="B138" s="191" t="s">
        <v>107</v>
      </c>
      <c r="C138" s="192">
        <v>10313</v>
      </c>
      <c r="D138" s="192">
        <v>6239</v>
      </c>
      <c r="E138" s="192">
        <v>1317</v>
      </c>
      <c r="F138" s="192">
        <v>25107</v>
      </c>
      <c r="G138" s="192">
        <v>23030</v>
      </c>
      <c r="H138" s="192">
        <v>26545</v>
      </c>
      <c r="I138" s="193">
        <f>IFERROR(H138/G138-1,"-")</f>
        <v>0.15262700825010866</v>
      </c>
      <c r="J138" s="194">
        <f>IFERROR(H138/C138-1,"-")</f>
        <v>1.5739358091728888</v>
      </c>
      <c r="K138" s="193">
        <f>H138/H$8</f>
        <v>6.0273929056370711E-2</v>
      </c>
      <c r="L138" s="192">
        <v>69266</v>
      </c>
      <c r="M138" s="192">
        <v>31161</v>
      </c>
      <c r="N138" s="192">
        <v>3995</v>
      </c>
      <c r="O138" s="192">
        <v>83593</v>
      </c>
      <c r="P138" s="192">
        <v>93614</v>
      </c>
      <c r="Q138" s="192">
        <v>100957</v>
      </c>
      <c r="R138" s="193">
        <f>IFERROR(Q138/P138-1,"-")</f>
        <v>7.8439122353494151E-2</v>
      </c>
      <c r="S138" s="194">
        <f>IFERROR(Q138/L138-1,"-")</f>
        <v>0.45752605896110654</v>
      </c>
      <c r="T138" s="193">
        <f>Q138/Q$8</f>
        <v>4.9667162073941132E-2</v>
      </c>
      <c r="U138" s="192">
        <v>79579</v>
      </c>
      <c r="V138" s="192">
        <v>16269</v>
      </c>
      <c r="W138" s="192">
        <v>108700</v>
      </c>
      <c r="X138" s="192">
        <v>116644</v>
      </c>
      <c r="Y138" s="192">
        <v>127502</v>
      </c>
      <c r="Z138" s="193">
        <f>IFERROR(Y138/X138-1,"-")</f>
        <v>9.3086656836185222E-2</v>
      </c>
      <c r="AA138" s="194">
        <f t="shared" si="119"/>
        <v>0.60220661229721406</v>
      </c>
      <c r="AB138" s="193">
        <f>Y138/Y$8</f>
        <v>5.1556017058910823E-2</v>
      </c>
    </row>
    <row r="139" spans="1:28" s="74" customFormat="1" x14ac:dyDescent="0.25">
      <c r="B139" s="196" t="s">
        <v>110</v>
      </c>
      <c r="C139" s="197">
        <v>5686</v>
      </c>
      <c r="D139" s="197">
        <v>3314</v>
      </c>
      <c r="E139" s="197">
        <v>189</v>
      </c>
      <c r="F139" s="197">
        <v>12522</v>
      </c>
      <c r="G139" s="197">
        <v>11768</v>
      </c>
      <c r="H139" s="197">
        <v>15180</v>
      </c>
      <c r="I139" s="198">
        <f t="shared" ref="I139:I146" si="120">IFERROR(H139/G139-1,"-")</f>
        <v>0.28993881713120317</v>
      </c>
      <c r="J139" s="199">
        <f t="shared" ref="J139:J146" si="121">IFERROR(H139/C139-1,"-")</f>
        <v>1.6697150896939852</v>
      </c>
      <c r="K139" s="198">
        <f t="shared" ref="K139:K146" si="122">H139/H$8</f>
        <v>3.4468195256195419E-2</v>
      </c>
      <c r="L139" s="197">
        <v>31029</v>
      </c>
      <c r="M139" s="197">
        <v>12322</v>
      </c>
      <c r="N139" s="197">
        <v>332</v>
      </c>
      <c r="O139" s="197">
        <v>33530</v>
      </c>
      <c r="P139" s="197">
        <v>37048</v>
      </c>
      <c r="Q139" s="197">
        <v>41409</v>
      </c>
      <c r="R139" s="198">
        <f t="shared" ref="R139:R146" si="123">IFERROR(Q139/P139-1,"-")</f>
        <v>0.11771215720146833</v>
      </c>
      <c r="S139" s="199">
        <f t="shared" ref="S139:S146" si="124">IFERROR(Q139/L139-1,"-")</f>
        <v>0.33452576621869867</v>
      </c>
      <c r="T139" s="198">
        <f t="shared" ref="T139:T146" si="125">Q139/Q$8</f>
        <v>2.0371717803815768E-2</v>
      </c>
      <c r="U139" s="197">
        <v>36715</v>
      </c>
      <c r="V139" s="197">
        <v>853</v>
      </c>
      <c r="W139" s="197">
        <v>46052</v>
      </c>
      <c r="X139" s="197">
        <v>48816</v>
      </c>
      <c r="Y139" s="197">
        <v>56589</v>
      </c>
      <c r="Z139" s="198">
        <f t="shared" ref="Z139:Z146" si="126">IFERROR(Y139/X139-1,"-")</f>
        <v>0.15923058013765989</v>
      </c>
      <c r="AA139" s="199">
        <f t="shared" si="119"/>
        <v>0.54130464387852384</v>
      </c>
      <c r="AB139" s="198">
        <f t="shared" ref="AB139:AB146" si="127">Y139/Y$8</f>
        <v>2.2882021061212409E-2</v>
      </c>
    </row>
    <row r="140" spans="1:28" s="74" customFormat="1" x14ac:dyDescent="0.25">
      <c r="B140" s="196" t="s">
        <v>113</v>
      </c>
      <c r="C140" s="197">
        <v>821</v>
      </c>
      <c r="D140" s="197">
        <v>966</v>
      </c>
      <c r="E140" s="197">
        <v>129</v>
      </c>
      <c r="F140" s="197">
        <v>808</v>
      </c>
      <c r="G140" s="197">
        <v>1099</v>
      </c>
      <c r="H140" s="197">
        <v>994</v>
      </c>
      <c r="I140" s="198">
        <f t="shared" si="120"/>
        <v>-9.5541401273885329E-2</v>
      </c>
      <c r="J140" s="199">
        <f t="shared" si="121"/>
        <v>0.21071863580998773</v>
      </c>
      <c r="K140" s="198">
        <f t="shared" si="122"/>
        <v>2.2570083059722163E-3</v>
      </c>
      <c r="L140" s="197">
        <v>5887</v>
      </c>
      <c r="M140" s="197">
        <v>1709</v>
      </c>
      <c r="N140" s="197">
        <v>474</v>
      </c>
      <c r="O140" s="197">
        <v>6132</v>
      </c>
      <c r="P140" s="197">
        <v>9153</v>
      </c>
      <c r="Q140" s="197">
        <v>10266</v>
      </c>
      <c r="R140" s="198">
        <f t="shared" si="123"/>
        <v>0.12159947558177642</v>
      </c>
      <c r="S140" s="199">
        <f t="shared" si="124"/>
        <v>0.7438423645320198</v>
      </c>
      <c r="T140" s="198">
        <f t="shared" si="125"/>
        <v>5.0504975965121757E-3</v>
      </c>
      <c r="U140" s="197">
        <v>6708</v>
      </c>
      <c r="V140" s="197">
        <v>1834</v>
      </c>
      <c r="W140" s="197">
        <v>6940</v>
      </c>
      <c r="X140" s="197">
        <v>10252</v>
      </c>
      <c r="Y140" s="197">
        <v>11260</v>
      </c>
      <c r="Z140" s="198">
        <f t="shared" si="126"/>
        <v>9.8322278579789257E-2</v>
      </c>
      <c r="AA140" s="199">
        <f t="shared" si="119"/>
        <v>0.67859272510435309</v>
      </c>
      <c r="AB140" s="198">
        <f t="shared" si="127"/>
        <v>4.5530325177905902E-3</v>
      </c>
    </row>
    <row r="141" spans="1:28" x14ac:dyDescent="0.25">
      <c r="A141" s="74"/>
      <c r="B141" s="196" t="s">
        <v>116</v>
      </c>
      <c r="C141" s="197">
        <v>497</v>
      </c>
      <c r="D141" s="197">
        <v>87</v>
      </c>
      <c r="E141" s="197">
        <v>199</v>
      </c>
      <c r="F141" s="197">
        <v>3811</v>
      </c>
      <c r="G141" s="197">
        <v>2925</v>
      </c>
      <c r="H141" s="197">
        <v>3062</v>
      </c>
      <c r="I141" s="198">
        <f t="shared" si="120"/>
        <v>4.6837606837606849E-2</v>
      </c>
      <c r="J141" s="199">
        <f t="shared" si="121"/>
        <v>5.1609657947686118</v>
      </c>
      <c r="K141" s="198">
        <f t="shared" si="122"/>
        <v>6.9526754858017376E-3</v>
      </c>
      <c r="L141" s="197">
        <v>9088</v>
      </c>
      <c r="M141" s="197">
        <v>3010</v>
      </c>
      <c r="N141" s="197">
        <v>782</v>
      </c>
      <c r="O141" s="197">
        <v>10346</v>
      </c>
      <c r="P141" s="197">
        <v>9638</v>
      </c>
      <c r="Q141" s="197">
        <v>9917</v>
      </c>
      <c r="R141" s="198">
        <f t="shared" si="123"/>
        <v>2.8947914505083938E-2</v>
      </c>
      <c r="S141" s="199">
        <f t="shared" si="124"/>
        <v>9.1219190140845008E-2</v>
      </c>
      <c r="T141" s="198">
        <f t="shared" si="125"/>
        <v>4.8788023246260706E-3</v>
      </c>
      <c r="U141" s="197">
        <v>9585</v>
      </c>
      <c r="V141" s="197">
        <v>4650</v>
      </c>
      <c r="W141" s="197">
        <v>14157</v>
      </c>
      <c r="X141" s="197">
        <v>12563</v>
      </c>
      <c r="Y141" s="197">
        <v>12979</v>
      </c>
      <c r="Z141" s="198">
        <f t="shared" si="126"/>
        <v>3.3113109925973161E-2</v>
      </c>
      <c r="AA141" s="199">
        <f t="shared" si="119"/>
        <v>0.35409494001043296</v>
      </c>
      <c r="AB141" s="198">
        <f t="shared" si="127"/>
        <v>5.2481180327179459E-3</v>
      </c>
    </row>
    <row r="142" spans="1:28" x14ac:dyDescent="0.25">
      <c r="A142" s="74"/>
      <c r="B142" s="196" t="s">
        <v>123</v>
      </c>
      <c r="C142" s="197">
        <v>319</v>
      </c>
      <c r="D142" s="197">
        <v>94</v>
      </c>
      <c r="E142" s="197">
        <v>95</v>
      </c>
      <c r="F142" s="197">
        <v>2435</v>
      </c>
      <c r="G142" s="197">
        <v>1733</v>
      </c>
      <c r="H142" s="197">
        <v>1118</v>
      </c>
      <c r="I142" s="198">
        <f t="shared" si="120"/>
        <v>-0.35487593768032311</v>
      </c>
      <c r="J142" s="199">
        <f t="shared" si="121"/>
        <v>2.5047021943573666</v>
      </c>
      <c r="K142" s="198">
        <f t="shared" si="122"/>
        <v>2.5385666861941028E-3</v>
      </c>
      <c r="L142" s="197">
        <v>1208</v>
      </c>
      <c r="M142" s="197">
        <v>312</v>
      </c>
      <c r="N142" s="197">
        <v>50</v>
      </c>
      <c r="O142" s="197">
        <v>2419</v>
      </c>
      <c r="P142" s="197">
        <v>2370</v>
      </c>
      <c r="Q142" s="197">
        <v>1936</v>
      </c>
      <c r="R142" s="198">
        <f t="shared" si="123"/>
        <v>-0.18312236286919836</v>
      </c>
      <c r="S142" s="199">
        <f t="shared" si="124"/>
        <v>0.60264900662251653</v>
      </c>
      <c r="T142" s="198">
        <f t="shared" si="125"/>
        <v>9.5244139361460851E-4</v>
      </c>
      <c r="U142" s="197">
        <v>1527</v>
      </c>
      <c r="V142" s="197">
        <v>260</v>
      </c>
      <c r="W142" s="197">
        <v>4854</v>
      </c>
      <c r="X142" s="197">
        <v>4103</v>
      </c>
      <c r="Y142" s="197">
        <v>3054</v>
      </c>
      <c r="Z142" s="198">
        <f t="shared" si="126"/>
        <v>-0.25566658542529852</v>
      </c>
      <c r="AA142" s="199">
        <f t="shared" si="119"/>
        <v>1</v>
      </c>
      <c r="AB142" s="198">
        <f t="shared" si="127"/>
        <v>1.2348988729424923E-3</v>
      </c>
    </row>
    <row r="143" spans="1:28" x14ac:dyDescent="0.25">
      <c r="A143" s="74"/>
      <c r="B143" s="196" t="s">
        <v>119</v>
      </c>
      <c r="C143" s="197">
        <v>118</v>
      </c>
      <c r="D143" s="197">
        <v>52</v>
      </c>
      <c r="E143" s="197">
        <v>89</v>
      </c>
      <c r="F143" s="197">
        <v>205</v>
      </c>
      <c r="G143" s="197">
        <v>505</v>
      </c>
      <c r="H143" s="197">
        <v>629</v>
      </c>
      <c r="I143" s="198">
        <f t="shared" si="120"/>
        <v>0.24554455445544554</v>
      </c>
      <c r="J143" s="199">
        <f t="shared" si="121"/>
        <v>4.3305084745762707</v>
      </c>
      <c r="K143" s="198">
        <f t="shared" si="122"/>
        <v>1.4282275899965033E-3</v>
      </c>
      <c r="L143" s="197">
        <v>1916</v>
      </c>
      <c r="M143" s="197">
        <v>619</v>
      </c>
      <c r="N143" s="197">
        <v>90</v>
      </c>
      <c r="O143" s="197">
        <v>1945</v>
      </c>
      <c r="P143" s="197">
        <v>2146</v>
      </c>
      <c r="Q143" s="197">
        <v>2489</v>
      </c>
      <c r="R143" s="198">
        <f t="shared" si="123"/>
        <v>0.15983224603914259</v>
      </c>
      <c r="S143" s="199">
        <f t="shared" si="124"/>
        <v>0.29906054279749483</v>
      </c>
      <c r="T143" s="198">
        <f t="shared" si="125"/>
        <v>1.2244972255716739E-3</v>
      </c>
      <c r="U143" s="197">
        <v>2034</v>
      </c>
      <c r="V143" s="197">
        <v>583</v>
      </c>
      <c r="W143" s="197">
        <v>2150</v>
      </c>
      <c r="X143" s="197">
        <v>2651</v>
      </c>
      <c r="Y143" s="197">
        <v>3118</v>
      </c>
      <c r="Z143" s="198">
        <f t="shared" si="126"/>
        <v>0.17615993964541676</v>
      </c>
      <c r="AA143" s="199">
        <f t="shared" si="119"/>
        <v>0.53294001966568327</v>
      </c>
      <c r="AB143" s="198">
        <f t="shared" si="127"/>
        <v>1.2607775657611955E-3</v>
      </c>
    </row>
    <row r="144" spans="1:28" x14ac:dyDescent="0.25">
      <c r="A144" s="74"/>
      <c r="B144" s="196" t="s">
        <v>128</v>
      </c>
      <c r="C144" s="197">
        <v>245</v>
      </c>
      <c r="D144" s="197">
        <v>142</v>
      </c>
      <c r="E144" s="197">
        <v>0</v>
      </c>
      <c r="F144" s="197">
        <v>79</v>
      </c>
      <c r="G144" s="197">
        <v>139</v>
      </c>
      <c r="H144" s="197">
        <v>6</v>
      </c>
      <c r="I144" s="198">
        <f t="shared" si="120"/>
        <v>-0.95683453237410077</v>
      </c>
      <c r="J144" s="199">
        <f t="shared" si="121"/>
        <v>-0.97551020408163269</v>
      </c>
      <c r="K144" s="198">
        <f t="shared" si="122"/>
        <v>1.3623792591381588E-5</v>
      </c>
      <c r="L144" s="197">
        <v>704</v>
      </c>
      <c r="M144" s="197">
        <v>1439</v>
      </c>
      <c r="N144" s="197">
        <v>15</v>
      </c>
      <c r="O144" s="197">
        <v>1561</v>
      </c>
      <c r="P144" s="197">
        <v>1812</v>
      </c>
      <c r="Q144" s="197">
        <v>1807</v>
      </c>
      <c r="R144" s="198">
        <f t="shared" si="123"/>
        <v>-2.7593818984547047E-3</v>
      </c>
      <c r="S144" s="199">
        <f t="shared" si="124"/>
        <v>1.5667613636363638</v>
      </c>
      <c r="T144" s="198">
        <f t="shared" si="125"/>
        <v>8.8897809827561867E-4</v>
      </c>
      <c r="U144" s="197">
        <v>949</v>
      </c>
      <c r="V144" s="197">
        <v>34</v>
      </c>
      <c r="W144" s="197">
        <v>1640</v>
      </c>
      <c r="X144" s="197">
        <v>1951</v>
      </c>
      <c r="Y144" s="197">
        <v>1813</v>
      </c>
      <c r="Z144" s="198">
        <f t="shared" si="126"/>
        <v>-7.0732957457714019E-2</v>
      </c>
      <c r="AA144" s="199">
        <f t="shared" si="119"/>
        <v>0.91043203371970494</v>
      </c>
      <c r="AB144" s="198">
        <f t="shared" si="127"/>
        <v>7.3309484500482598E-4</v>
      </c>
    </row>
    <row r="145" spans="1:28" x14ac:dyDescent="0.25">
      <c r="A145" s="74"/>
      <c r="B145" s="196" t="s">
        <v>131</v>
      </c>
      <c r="C145" s="197">
        <v>71</v>
      </c>
      <c r="D145" s="197">
        <v>815</v>
      </c>
      <c r="E145" s="197">
        <v>2</v>
      </c>
      <c r="F145" s="197">
        <v>49</v>
      </c>
      <c r="G145" s="197">
        <v>62</v>
      </c>
      <c r="H145" s="197">
        <v>54</v>
      </c>
      <c r="I145" s="198">
        <f t="shared" si="120"/>
        <v>-0.12903225806451613</v>
      </c>
      <c r="J145" s="199">
        <f t="shared" si="121"/>
        <v>-0.23943661971830987</v>
      </c>
      <c r="K145" s="198">
        <f t="shared" si="122"/>
        <v>1.2261413332243431E-4</v>
      </c>
      <c r="L145" s="197">
        <v>3100</v>
      </c>
      <c r="M145" s="197">
        <v>2462</v>
      </c>
      <c r="N145" s="197">
        <v>4</v>
      </c>
      <c r="O145" s="197">
        <v>686</v>
      </c>
      <c r="P145" s="197">
        <v>1243</v>
      </c>
      <c r="Q145" s="197">
        <v>1108</v>
      </c>
      <c r="R145" s="198">
        <f t="shared" si="123"/>
        <v>-0.10860820595333864</v>
      </c>
      <c r="S145" s="199">
        <f t="shared" si="124"/>
        <v>-0.64258064516129032</v>
      </c>
      <c r="T145" s="198">
        <f t="shared" si="125"/>
        <v>5.450955909736499E-4</v>
      </c>
      <c r="U145" s="197">
        <v>3171</v>
      </c>
      <c r="V145" s="197">
        <v>43</v>
      </c>
      <c r="W145" s="197">
        <v>735</v>
      </c>
      <c r="X145" s="197">
        <v>1305</v>
      </c>
      <c r="Y145" s="197">
        <v>1162</v>
      </c>
      <c r="Z145" s="198">
        <f t="shared" si="126"/>
        <v>-0.10957854406130263</v>
      </c>
      <c r="AA145" s="199">
        <f t="shared" si="119"/>
        <v>-0.63355408388520973</v>
      </c>
      <c r="AB145" s="198">
        <f t="shared" si="127"/>
        <v>4.6986001648957956E-4</v>
      </c>
    </row>
    <row r="146" spans="1:28" x14ac:dyDescent="0.25">
      <c r="A146" s="74"/>
      <c r="B146" s="202" t="s">
        <v>145</v>
      </c>
      <c r="C146" s="203">
        <f t="shared" ref="C146:H146" si="128">C138-SUM(C139:C145)</f>
        <v>2556</v>
      </c>
      <c r="D146" s="203">
        <f t="shared" si="128"/>
        <v>769</v>
      </c>
      <c r="E146" s="203">
        <f t="shared" si="128"/>
        <v>614</v>
      </c>
      <c r="F146" s="203">
        <f t="shared" si="128"/>
        <v>5198</v>
      </c>
      <c r="G146" s="203">
        <f t="shared" si="128"/>
        <v>4799</v>
      </c>
      <c r="H146" s="203">
        <f t="shared" si="128"/>
        <v>5502</v>
      </c>
      <c r="I146" s="204">
        <f t="shared" si="120"/>
        <v>0.14648885184413429</v>
      </c>
      <c r="J146" s="205">
        <f t="shared" si="121"/>
        <v>1.152582159624413</v>
      </c>
      <c r="K146" s="204">
        <f t="shared" si="122"/>
        <v>1.2493017806296917E-2</v>
      </c>
      <c r="L146" s="203">
        <f t="shared" ref="L146:Q146" si="129">L138-SUM(L139:L145)</f>
        <v>16334</v>
      </c>
      <c r="M146" s="203">
        <f t="shared" si="129"/>
        <v>9288</v>
      </c>
      <c r="N146" s="203">
        <f t="shared" si="129"/>
        <v>2248</v>
      </c>
      <c r="O146" s="203">
        <f t="shared" si="129"/>
        <v>26974</v>
      </c>
      <c r="P146" s="203">
        <f t="shared" si="129"/>
        <v>30204</v>
      </c>
      <c r="Q146" s="203">
        <f t="shared" si="129"/>
        <v>32025</v>
      </c>
      <c r="R146" s="204">
        <f t="shared" si="123"/>
        <v>6.0290027810885993E-2</v>
      </c>
      <c r="S146" s="205">
        <f t="shared" si="124"/>
        <v>0.96063425982612949</v>
      </c>
      <c r="T146" s="204">
        <f t="shared" si="125"/>
        <v>1.5755132040551571E-2</v>
      </c>
      <c r="U146" s="203">
        <f>U138-SUM(U139:U145)</f>
        <v>18890</v>
      </c>
      <c r="V146" s="203">
        <f>V138-SUM(V139:V145)</f>
        <v>8012</v>
      </c>
      <c r="W146" s="203">
        <f>W138-SUM(W139:W145)</f>
        <v>32172</v>
      </c>
      <c r="X146" s="203">
        <f>X138-SUM(X139:X145)</f>
        <v>35003</v>
      </c>
      <c r="Y146" s="203">
        <f>Y138-SUM(Y139:Y145)</f>
        <v>37527</v>
      </c>
      <c r="Z146" s="204">
        <f t="shared" si="126"/>
        <v>7.2108105019569768E-2</v>
      </c>
      <c r="AA146" s="205">
        <f t="shared" si="119"/>
        <v>0.98660667019587089</v>
      </c>
      <c r="AB146" s="204">
        <f t="shared" si="127"/>
        <v>1.5174214146991783E-2</v>
      </c>
    </row>
    <row r="147" spans="1:28" x14ac:dyDescent="0.25">
      <c r="A147" s="74"/>
      <c r="B147" s="187" t="s">
        <v>53</v>
      </c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</row>
    <row r="148" spans="1:28" x14ac:dyDescent="0.25">
      <c r="A148" s="74"/>
      <c r="B148" s="188" t="s">
        <v>68</v>
      </c>
      <c r="C148" s="212">
        <f t="shared" ref="C148:H148" si="130">C149+C152</f>
        <v>15895</v>
      </c>
      <c r="D148" s="212">
        <f t="shared" si="130"/>
        <v>5487</v>
      </c>
      <c r="E148" s="212">
        <f t="shared" si="130"/>
        <v>4372</v>
      </c>
      <c r="F148" s="212">
        <f t="shared" si="130"/>
        <v>16339</v>
      </c>
      <c r="G148" s="212">
        <f t="shared" si="130"/>
        <v>16570</v>
      </c>
      <c r="H148" s="212">
        <f t="shared" si="130"/>
        <v>19906</v>
      </c>
      <c r="I148" s="213">
        <f>IFERROR(H148/G148-1,"-")</f>
        <v>0.20132770066385031</v>
      </c>
      <c r="J148" s="213">
        <f>IFERROR(H148/C148-1,"-")</f>
        <v>0.25234350424661844</v>
      </c>
      <c r="K148" s="213">
        <f>H148/H$8</f>
        <v>4.5199202554006987E-2</v>
      </c>
      <c r="L148" s="212">
        <f t="shared" ref="L148:Q148" si="131">L149+L152</f>
        <v>56935</v>
      </c>
      <c r="M148" s="212">
        <f t="shared" si="131"/>
        <v>16907</v>
      </c>
      <c r="N148" s="212">
        <f t="shared" si="131"/>
        <v>22955</v>
      </c>
      <c r="O148" s="212">
        <f t="shared" si="131"/>
        <v>43745</v>
      </c>
      <c r="P148" s="212">
        <f t="shared" si="131"/>
        <v>46752</v>
      </c>
      <c r="Q148" s="212">
        <f t="shared" si="131"/>
        <v>47305</v>
      </c>
      <c r="R148" s="213">
        <f>IFERROR(Q148/P148-1,"-")</f>
        <v>1.1828370978781644E-2</v>
      </c>
      <c r="S148" s="213">
        <f>IFERROR(Q148/L148-1,"-")</f>
        <v>-0.16914024765082991</v>
      </c>
      <c r="T148" s="213">
        <f>Q148/Q$8</f>
        <v>2.3272334775278437E-2</v>
      </c>
      <c r="U148" s="212">
        <f>U149+U152</f>
        <v>72830</v>
      </c>
      <c r="V148" s="212">
        <f>V149+V152</f>
        <v>27327</v>
      </c>
      <c r="W148" s="212">
        <f>W149+W152</f>
        <v>60084</v>
      </c>
      <c r="X148" s="212">
        <f>X149+X152</f>
        <v>63322</v>
      </c>
      <c r="Y148" s="212">
        <f>Y149+Y152</f>
        <v>67211</v>
      </c>
      <c r="Z148" s="213">
        <f>IFERROR(Y148/X148-1,"-")</f>
        <v>6.1416253434825263E-2</v>
      </c>
      <c r="AA148" s="213">
        <f t="shared" ref="AA148:AA160" si="132">IFERROR(Y148/U148-1,"-")</f>
        <v>-7.7152272415213496E-2</v>
      </c>
      <c r="AB148" s="213">
        <f>Y148/Y$8</f>
        <v>2.7177075359966552E-2</v>
      </c>
    </row>
    <row r="149" spans="1:28" x14ac:dyDescent="0.25">
      <c r="A149" s="74"/>
      <c r="B149" s="191" t="s">
        <v>97</v>
      </c>
      <c r="C149" s="192">
        <v>10326</v>
      </c>
      <c r="D149" s="192">
        <v>3443</v>
      </c>
      <c r="E149" s="192">
        <v>2227</v>
      </c>
      <c r="F149" s="192">
        <v>10042</v>
      </c>
      <c r="G149" s="192">
        <v>10712</v>
      </c>
      <c r="H149" s="192">
        <v>10921</v>
      </c>
      <c r="I149" s="193">
        <f>IFERROR(H149/G149-1,"-")</f>
        <v>1.9510828976848416E-2</v>
      </c>
      <c r="J149" s="194">
        <f>IFERROR(H149/C149-1,"-")</f>
        <v>5.7621537865581995E-2</v>
      </c>
      <c r="K149" s="193">
        <f>H149/H$8</f>
        <v>2.4797573148413056E-2</v>
      </c>
      <c r="L149" s="192">
        <v>22359</v>
      </c>
      <c r="M149" s="192">
        <v>4415</v>
      </c>
      <c r="N149" s="192">
        <v>16477</v>
      </c>
      <c r="O149" s="192">
        <v>22320</v>
      </c>
      <c r="P149" s="192">
        <v>22358</v>
      </c>
      <c r="Q149" s="192">
        <v>20442</v>
      </c>
      <c r="R149" s="193">
        <f>IFERROR(Q149/P149-1,"-")</f>
        <v>-8.5696395026388816E-2</v>
      </c>
      <c r="S149" s="194">
        <f>IFERROR(Q149/L149-1,"-")</f>
        <v>-8.573728699852412E-2</v>
      </c>
      <c r="T149" s="193">
        <f>Q149/Q$8</f>
        <v>1.0056718475345986E-2</v>
      </c>
      <c r="U149" s="192">
        <v>32685</v>
      </c>
      <c r="V149" s="192">
        <v>18704</v>
      </c>
      <c r="W149" s="192">
        <v>32362</v>
      </c>
      <c r="X149" s="192">
        <v>33070</v>
      </c>
      <c r="Y149" s="192">
        <v>31363</v>
      </c>
      <c r="Z149" s="193">
        <f>IFERROR(Y149/X149-1,"-")</f>
        <v>-5.1617780465678886E-2</v>
      </c>
      <c r="AA149" s="194">
        <f t="shared" si="132"/>
        <v>-4.0446688083218607E-2</v>
      </c>
      <c r="AB149" s="193">
        <f>Y149/Y$8</f>
        <v>1.2681772544890434E-2</v>
      </c>
    </row>
    <row r="150" spans="1:28" x14ac:dyDescent="0.25">
      <c r="A150" s="74"/>
      <c r="B150" s="196" t="s">
        <v>103</v>
      </c>
      <c r="C150" s="197">
        <v>2793</v>
      </c>
      <c r="D150" s="197">
        <v>545</v>
      </c>
      <c r="E150" s="197">
        <v>1119</v>
      </c>
      <c r="F150" s="197">
        <v>3452</v>
      </c>
      <c r="G150" s="197">
        <v>2827</v>
      </c>
      <c r="H150" s="197">
        <v>2995</v>
      </c>
      <c r="I150" s="198">
        <f>IFERROR(H150/G150-1,"-")</f>
        <v>5.942695436858858E-2</v>
      </c>
      <c r="J150" s="199">
        <f>IFERROR(H150/C150-1,"-")</f>
        <v>7.2323666308628631E-2</v>
      </c>
      <c r="K150" s="198">
        <f>H150/H$8</f>
        <v>6.8005431351979761E-3</v>
      </c>
      <c r="L150" s="197">
        <v>17168</v>
      </c>
      <c r="M150" s="197">
        <v>3315</v>
      </c>
      <c r="N150" s="197">
        <v>14760</v>
      </c>
      <c r="O150" s="197">
        <v>19657</v>
      </c>
      <c r="P150" s="197">
        <v>20976</v>
      </c>
      <c r="Q150" s="197">
        <v>19036</v>
      </c>
      <c r="R150" s="198">
        <f>IFERROR(Q150/P150-1,"-")</f>
        <v>-9.2486651411136545E-2</v>
      </c>
      <c r="S150" s="199">
        <f>IFERROR(Q150/L150-1,"-")</f>
        <v>0.10880708294501407</v>
      </c>
      <c r="T150" s="198">
        <f>Q150/Q$8</f>
        <v>9.3650177525039721E-3</v>
      </c>
      <c r="U150" s="197">
        <v>19961</v>
      </c>
      <c r="V150" s="197">
        <v>15879</v>
      </c>
      <c r="W150" s="197">
        <v>23109</v>
      </c>
      <c r="X150" s="197">
        <v>23803</v>
      </c>
      <c r="Y150" s="197">
        <v>22031</v>
      </c>
      <c r="Z150" s="198">
        <f>IFERROR(Y150/X150-1,"-")</f>
        <v>-7.4444397764987569E-2</v>
      </c>
      <c r="AA150" s="199">
        <f t="shared" si="132"/>
        <v>0.10370221932768908</v>
      </c>
      <c r="AB150" s="198">
        <f>Y150/Y$8</f>
        <v>8.9083356482632763E-3</v>
      </c>
    </row>
    <row r="151" spans="1:28" x14ac:dyDescent="0.25">
      <c r="A151" s="74"/>
      <c r="B151" s="196" t="s">
        <v>100</v>
      </c>
      <c r="C151" s="197">
        <v>7533</v>
      </c>
      <c r="D151" s="197">
        <v>2898</v>
      </c>
      <c r="E151" s="197">
        <v>1108</v>
      </c>
      <c r="F151" s="197">
        <v>6590</v>
      </c>
      <c r="G151" s="197">
        <v>7885</v>
      </c>
      <c r="H151" s="197">
        <v>7926</v>
      </c>
      <c r="I151" s="198">
        <f>IFERROR(H151/G151-1,"-")</f>
        <v>5.1997463538364652E-3</v>
      </c>
      <c r="J151" s="199">
        <f>IFERROR(H151/C151-1,"-")</f>
        <v>5.2170450019912495E-2</v>
      </c>
      <c r="K151" s="198">
        <f>H151/H$8</f>
        <v>1.7997030013215079E-2</v>
      </c>
      <c r="L151" s="197">
        <v>5191</v>
      </c>
      <c r="M151" s="197">
        <v>1100</v>
      </c>
      <c r="N151" s="197">
        <v>1717</v>
      </c>
      <c r="O151" s="197">
        <v>2663</v>
      </c>
      <c r="P151" s="197">
        <v>1382</v>
      </c>
      <c r="Q151" s="197">
        <v>1406</v>
      </c>
      <c r="R151" s="198">
        <f>IFERROR(Q151/P151-1,"-")</f>
        <v>1.736613603473236E-2</v>
      </c>
      <c r="S151" s="199">
        <f>IFERROR(Q151/L151-1,"-")</f>
        <v>-0.72914659988441533</v>
      </c>
      <c r="T151" s="198">
        <f>Q151/Q$8</f>
        <v>6.9170072284201428E-4</v>
      </c>
      <c r="U151" s="197">
        <v>12724</v>
      </c>
      <c r="V151" s="197">
        <v>2825</v>
      </c>
      <c r="W151" s="197">
        <v>9253</v>
      </c>
      <c r="X151" s="197">
        <v>9267</v>
      </c>
      <c r="Y151" s="197">
        <v>9332</v>
      </c>
      <c r="Z151" s="198">
        <f>IFERROR(Y151/X151-1,"-")</f>
        <v>7.0141361821516313E-3</v>
      </c>
      <c r="AA151" s="199">
        <f t="shared" si="132"/>
        <v>-0.26658283558629359</v>
      </c>
      <c r="AB151" s="198">
        <f>Y151/Y$8</f>
        <v>3.7734368966271573E-3</v>
      </c>
    </row>
    <row r="152" spans="1:28" x14ac:dyDescent="0.25">
      <c r="A152" s="74"/>
      <c r="B152" s="191" t="s">
        <v>107</v>
      </c>
      <c r="C152" s="192">
        <v>5569</v>
      </c>
      <c r="D152" s="192">
        <v>2044</v>
      </c>
      <c r="E152" s="192">
        <v>2145</v>
      </c>
      <c r="F152" s="192">
        <v>6297</v>
      </c>
      <c r="G152" s="192">
        <v>5858</v>
      </c>
      <c r="H152" s="192">
        <v>8985</v>
      </c>
      <c r="I152" s="193">
        <f>IFERROR(H152/G152-1,"-")</f>
        <v>0.53379993171730966</v>
      </c>
      <c r="J152" s="194">
        <f>IFERROR(H152/C152-1,"-")</f>
        <v>0.61339558268989047</v>
      </c>
      <c r="K152" s="193">
        <f>H152/H$8</f>
        <v>2.0401629405593931E-2</v>
      </c>
      <c r="L152" s="192">
        <v>34576</v>
      </c>
      <c r="M152" s="192">
        <v>12492</v>
      </c>
      <c r="N152" s="192">
        <v>6478</v>
      </c>
      <c r="O152" s="192">
        <v>21425</v>
      </c>
      <c r="P152" s="192">
        <v>24394</v>
      </c>
      <c r="Q152" s="192">
        <v>26863</v>
      </c>
      <c r="R152" s="193">
        <f>IFERROR(Q152/P152-1,"-")</f>
        <v>0.10121341313437737</v>
      </c>
      <c r="S152" s="194">
        <f>IFERROR(Q152/L152-1,"-")</f>
        <v>-0.22307380842202684</v>
      </c>
      <c r="T152" s="193">
        <f>Q152/Q$8</f>
        <v>1.3215616299932453E-2</v>
      </c>
      <c r="U152" s="192">
        <v>40145</v>
      </c>
      <c r="V152" s="192">
        <v>8623</v>
      </c>
      <c r="W152" s="192">
        <v>27722</v>
      </c>
      <c r="X152" s="192">
        <v>30252</v>
      </c>
      <c r="Y152" s="192">
        <v>35848</v>
      </c>
      <c r="Z152" s="193">
        <f>IFERROR(Y152/X152-1,"-")</f>
        <v>0.18497950548724051</v>
      </c>
      <c r="AA152" s="194">
        <f t="shared" si="132"/>
        <v>-0.1070369909079586</v>
      </c>
      <c r="AB152" s="193">
        <f>Y152/Y$8</f>
        <v>1.4495302815076118E-2</v>
      </c>
    </row>
    <row r="153" spans="1:28" s="74" customFormat="1" x14ac:dyDescent="0.25">
      <c r="B153" s="196" t="s">
        <v>110</v>
      </c>
      <c r="C153" s="197">
        <v>609</v>
      </c>
      <c r="D153" s="197">
        <v>267</v>
      </c>
      <c r="E153" s="197">
        <v>98</v>
      </c>
      <c r="F153" s="197">
        <v>576</v>
      </c>
      <c r="G153" s="197">
        <v>455</v>
      </c>
      <c r="H153" s="197">
        <v>784</v>
      </c>
      <c r="I153" s="198">
        <f t="shared" ref="I153:I160" si="133">IFERROR(H153/G153-1,"-")</f>
        <v>0.72307692307692317</v>
      </c>
      <c r="J153" s="199">
        <f t="shared" ref="J153:J160" si="134">IFERROR(H153/C153-1,"-")</f>
        <v>0.28735632183908044</v>
      </c>
      <c r="K153" s="198">
        <f t="shared" ref="K153:K160" si="135">H153/H$8</f>
        <v>1.7801755652738609E-3</v>
      </c>
      <c r="L153" s="197">
        <v>12504</v>
      </c>
      <c r="M153" s="197">
        <v>4639</v>
      </c>
      <c r="N153" s="197">
        <v>290</v>
      </c>
      <c r="O153" s="197">
        <v>9899</v>
      </c>
      <c r="P153" s="197">
        <v>10159</v>
      </c>
      <c r="Q153" s="197">
        <v>11116</v>
      </c>
      <c r="R153" s="198">
        <f t="shared" ref="R153:R160" si="136">IFERROR(Q153/P153-1,"-")</f>
        <v>9.4202185254454118E-2</v>
      </c>
      <c r="S153" s="199">
        <f t="shared" ref="S153:S160" si="137">IFERROR(Q153/L153-1,"-")</f>
        <v>-0.11100447856685858</v>
      </c>
      <c r="T153" s="198">
        <f t="shared" ref="T153:T160" si="138">Q153/Q$8</f>
        <v>5.4686665968078458E-3</v>
      </c>
      <c r="U153" s="197">
        <v>13113</v>
      </c>
      <c r="V153" s="197">
        <v>388</v>
      </c>
      <c r="W153" s="197">
        <v>10475</v>
      </c>
      <c r="X153" s="197">
        <v>10614</v>
      </c>
      <c r="Y153" s="197">
        <v>11900</v>
      </c>
      <c r="Z153" s="198">
        <f t="shared" ref="Z153:Z160" si="139">IFERROR(Y153/X153-1,"-")</f>
        <v>0.12116073110985481</v>
      </c>
      <c r="AA153" s="199">
        <f t="shared" si="132"/>
        <v>-9.2503622359490612E-2</v>
      </c>
      <c r="AB153" s="198">
        <f t="shared" ref="AB153:AB160" si="140">Y153/Y$8</f>
        <v>4.8118194459776222E-3</v>
      </c>
    </row>
    <row r="154" spans="1:28" s="74" customFormat="1" x14ac:dyDescent="0.25">
      <c r="B154" s="196" t="s">
        <v>113</v>
      </c>
      <c r="C154" s="197">
        <v>1107</v>
      </c>
      <c r="D154" s="197">
        <v>395</v>
      </c>
      <c r="E154" s="197">
        <v>328</v>
      </c>
      <c r="F154" s="197">
        <v>1190</v>
      </c>
      <c r="G154" s="197">
        <v>1259</v>
      </c>
      <c r="H154" s="197">
        <v>1693</v>
      </c>
      <c r="I154" s="198">
        <f t="shared" si="133"/>
        <v>0.34471803018268465</v>
      </c>
      <c r="J154" s="199">
        <f t="shared" si="134"/>
        <v>0.52935862691960245</v>
      </c>
      <c r="K154" s="198">
        <f t="shared" si="135"/>
        <v>3.8441801428681717E-3</v>
      </c>
      <c r="L154" s="197">
        <v>9063</v>
      </c>
      <c r="M154" s="197">
        <v>3440</v>
      </c>
      <c r="N154" s="197">
        <v>1307</v>
      </c>
      <c r="O154" s="197">
        <v>4325</v>
      </c>
      <c r="P154" s="197">
        <v>4290</v>
      </c>
      <c r="Q154" s="197">
        <v>3951</v>
      </c>
      <c r="R154" s="198">
        <f t="shared" si="136"/>
        <v>-7.9020979020979043E-2</v>
      </c>
      <c r="S154" s="199">
        <f t="shared" si="137"/>
        <v>-0.56405163853028806</v>
      </c>
      <c r="T154" s="198">
        <f t="shared" si="138"/>
        <v>1.9437479060802265E-3</v>
      </c>
      <c r="U154" s="197">
        <v>10170</v>
      </c>
      <c r="V154" s="197">
        <v>1635</v>
      </c>
      <c r="W154" s="197">
        <v>5515</v>
      </c>
      <c r="X154" s="197">
        <v>5549</v>
      </c>
      <c r="Y154" s="197">
        <v>5644</v>
      </c>
      <c r="Z154" s="198">
        <f t="shared" si="139"/>
        <v>1.7120201838169091E-2</v>
      </c>
      <c r="AA154" s="199">
        <f t="shared" si="132"/>
        <v>-0.44503441494591933</v>
      </c>
      <c r="AB154" s="198">
        <f t="shared" si="140"/>
        <v>2.2821772229493866E-3</v>
      </c>
    </row>
    <row r="155" spans="1:28" x14ac:dyDescent="0.25">
      <c r="A155" s="74"/>
      <c r="B155" s="196" t="s">
        <v>116</v>
      </c>
      <c r="C155" s="197">
        <v>745</v>
      </c>
      <c r="D155" s="197">
        <v>268</v>
      </c>
      <c r="E155" s="197">
        <v>514</v>
      </c>
      <c r="F155" s="197">
        <v>1164</v>
      </c>
      <c r="G155" s="197">
        <v>1090</v>
      </c>
      <c r="H155" s="197">
        <v>1505</v>
      </c>
      <c r="I155" s="198">
        <f t="shared" si="133"/>
        <v>0.38073394495412849</v>
      </c>
      <c r="J155" s="199">
        <f t="shared" si="134"/>
        <v>1.0201342281879193</v>
      </c>
      <c r="K155" s="198">
        <f t="shared" si="135"/>
        <v>3.4173013083382154E-3</v>
      </c>
      <c r="L155" s="197">
        <v>4763</v>
      </c>
      <c r="M155" s="197">
        <v>1433</v>
      </c>
      <c r="N155" s="197">
        <v>1900</v>
      </c>
      <c r="O155" s="197">
        <v>2085</v>
      </c>
      <c r="P155" s="197">
        <v>3629</v>
      </c>
      <c r="Q155" s="197">
        <v>4419</v>
      </c>
      <c r="R155" s="198">
        <f t="shared" si="136"/>
        <v>0.21769082391843475</v>
      </c>
      <c r="S155" s="199">
        <f t="shared" si="137"/>
        <v>-7.2223388620617279E-2</v>
      </c>
      <c r="T155" s="198">
        <f t="shared" si="138"/>
        <v>2.173986838007725E-3</v>
      </c>
      <c r="U155" s="197">
        <v>5508</v>
      </c>
      <c r="V155" s="197">
        <v>2414</v>
      </c>
      <c r="W155" s="197">
        <v>3249</v>
      </c>
      <c r="X155" s="197">
        <v>4719</v>
      </c>
      <c r="Y155" s="197">
        <v>5924</v>
      </c>
      <c r="Z155" s="198">
        <f t="shared" si="139"/>
        <v>0.25535070989616449</v>
      </c>
      <c r="AA155" s="199">
        <f t="shared" si="132"/>
        <v>7.5526506899055823E-2</v>
      </c>
      <c r="AB155" s="198">
        <f t="shared" si="140"/>
        <v>2.3953965040312128E-3</v>
      </c>
    </row>
    <row r="156" spans="1:28" x14ac:dyDescent="0.25">
      <c r="A156" s="74"/>
      <c r="B156" s="196" t="s">
        <v>123</v>
      </c>
      <c r="C156" s="197">
        <v>288</v>
      </c>
      <c r="D156" s="197">
        <v>189</v>
      </c>
      <c r="E156" s="197">
        <v>82</v>
      </c>
      <c r="F156" s="197">
        <v>400</v>
      </c>
      <c r="G156" s="197">
        <v>363</v>
      </c>
      <c r="H156" s="197">
        <v>522</v>
      </c>
      <c r="I156" s="198">
        <f t="shared" si="133"/>
        <v>0.43801652892561993</v>
      </c>
      <c r="J156" s="199">
        <f t="shared" si="134"/>
        <v>0.8125</v>
      </c>
      <c r="K156" s="198">
        <f t="shared" si="135"/>
        <v>1.1852699554501982E-3</v>
      </c>
      <c r="L156" s="197">
        <v>544</v>
      </c>
      <c r="M156" s="197">
        <v>306</v>
      </c>
      <c r="N156" s="197">
        <v>192</v>
      </c>
      <c r="O156" s="197">
        <v>480</v>
      </c>
      <c r="P156" s="197">
        <v>456</v>
      </c>
      <c r="Q156" s="197">
        <v>611</v>
      </c>
      <c r="R156" s="198">
        <f t="shared" si="136"/>
        <v>0.33991228070175428</v>
      </c>
      <c r="S156" s="199">
        <f t="shared" si="137"/>
        <v>0.12316176470588225</v>
      </c>
      <c r="T156" s="198">
        <f t="shared" si="138"/>
        <v>3.0058971668312287E-4</v>
      </c>
      <c r="U156" s="197">
        <v>832</v>
      </c>
      <c r="V156" s="197">
        <v>274</v>
      </c>
      <c r="W156" s="197">
        <v>880</v>
      </c>
      <c r="X156" s="197">
        <v>819</v>
      </c>
      <c r="Y156" s="197">
        <v>1133</v>
      </c>
      <c r="Z156" s="198">
        <f t="shared" si="139"/>
        <v>0.38339438339438336</v>
      </c>
      <c r="AA156" s="199">
        <f t="shared" si="132"/>
        <v>0.36177884615384626</v>
      </c>
      <c r="AB156" s="198">
        <f t="shared" si="140"/>
        <v>4.5813373380610469E-4</v>
      </c>
    </row>
    <row r="157" spans="1:28" x14ac:dyDescent="0.25">
      <c r="A157" s="74"/>
      <c r="B157" s="196" t="s">
        <v>119</v>
      </c>
      <c r="C157" s="197">
        <v>223</v>
      </c>
      <c r="D157" s="197">
        <v>114</v>
      </c>
      <c r="E157" s="197">
        <v>129</v>
      </c>
      <c r="F157" s="197">
        <v>275</v>
      </c>
      <c r="G157" s="197">
        <v>274</v>
      </c>
      <c r="H157" s="197">
        <v>420</v>
      </c>
      <c r="I157" s="198">
        <f t="shared" si="133"/>
        <v>0.53284671532846706</v>
      </c>
      <c r="J157" s="199">
        <f t="shared" si="134"/>
        <v>0.88340807174887903</v>
      </c>
      <c r="K157" s="198">
        <f t="shared" si="135"/>
        <v>9.5366548139671126E-4</v>
      </c>
      <c r="L157" s="197">
        <v>1391</v>
      </c>
      <c r="M157" s="197">
        <v>393</v>
      </c>
      <c r="N157" s="197">
        <v>359</v>
      </c>
      <c r="O157" s="197">
        <v>1300</v>
      </c>
      <c r="P157" s="197">
        <v>1214</v>
      </c>
      <c r="Q157" s="197">
        <v>1324</v>
      </c>
      <c r="R157" s="198">
        <f t="shared" si="136"/>
        <v>9.0609555189456348E-2</v>
      </c>
      <c r="S157" s="199">
        <f t="shared" si="137"/>
        <v>-4.8166786484543533E-2</v>
      </c>
      <c r="T157" s="198">
        <f t="shared" si="138"/>
        <v>6.5135971340172616E-4</v>
      </c>
      <c r="U157" s="197">
        <v>1614</v>
      </c>
      <c r="V157" s="197">
        <v>488</v>
      </c>
      <c r="W157" s="197">
        <v>1575</v>
      </c>
      <c r="X157" s="197">
        <v>1488</v>
      </c>
      <c r="Y157" s="197">
        <v>1744</v>
      </c>
      <c r="Z157" s="198">
        <f t="shared" si="139"/>
        <v>0.17204301075268824</v>
      </c>
      <c r="AA157" s="199">
        <f t="shared" si="132"/>
        <v>8.0545229244114003E-2</v>
      </c>
      <c r="AB157" s="198">
        <f t="shared" si="140"/>
        <v>7.0519437930966161E-4</v>
      </c>
    </row>
    <row r="158" spans="1:28" x14ac:dyDescent="0.25">
      <c r="A158" s="74"/>
      <c r="B158" s="196" t="s">
        <v>128</v>
      </c>
      <c r="C158" s="197">
        <v>109</v>
      </c>
      <c r="D158" s="197">
        <v>42</v>
      </c>
      <c r="E158" s="197">
        <v>19</v>
      </c>
      <c r="F158" s="197">
        <v>78</v>
      </c>
      <c r="G158" s="197">
        <v>71</v>
      </c>
      <c r="H158" s="197">
        <v>66</v>
      </c>
      <c r="I158" s="198">
        <f t="shared" si="133"/>
        <v>-7.0422535211267623E-2</v>
      </c>
      <c r="J158" s="199">
        <f t="shared" si="134"/>
        <v>-0.39449541284403666</v>
      </c>
      <c r="K158" s="198">
        <f t="shared" si="135"/>
        <v>1.4986171850519747E-4</v>
      </c>
      <c r="L158" s="197">
        <v>185</v>
      </c>
      <c r="M158" s="197">
        <v>167</v>
      </c>
      <c r="N158" s="197">
        <v>9</v>
      </c>
      <c r="O158" s="197">
        <v>178</v>
      </c>
      <c r="P158" s="197">
        <v>177</v>
      </c>
      <c r="Q158" s="197">
        <v>197</v>
      </c>
      <c r="R158" s="198">
        <f t="shared" si="136"/>
        <v>0.11299435028248594</v>
      </c>
      <c r="S158" s="199">
        <f t="shared" si="137"/>
        <v>6.4864864864864868E-2</v>
      </c>
      <c r="T158" s="198">
        <f t="shared" si="138"/>
        <v>9.6916815362643537E-5</v>
      </c>
      <c r="U158" s="197">
        <v>294</v>
      </c>
      <c r="V158" s="197">
        <v>28</v>
      </c>
      <c r="W158" s="197">
        <v>256</v>
      </c>
      <c r="X158" s="197">
        <v>248</v>
      </c>
      <c r="Y158" s="197">
        <v>263</v>
      </c>
      <c r="Z158" s="198">
        <f t="shared" si="139"/>
        <v>6.0483870967741993E-2</v>
      </c>
      <c r="AA158" s="199">
        <f t="shared" si="132"/>
        <v>-0.10544217687074831</v>
      </c>
      <c r="AB158" s="198">
        <f t="shared" si="140"/>
        <v>1.0634525330185837E-4</v>
      </c>
    </row>
    <row r="159" spans="1:28" x14ac:dyDescent="0.25">
      <c r="A159" s="74"/>
      <c r="B159" s="196" t="s">
        <v>131</v>
      </c>
      <c r="C159" s="197">
        <v>103</v>
      </c>
      <c r="D159" s="197">
        <v>56</v>
      </c>
      <c r="E159" s="197">
        <v>27</v>
      </c>
      <c r="F159" s="197">
        <v>60</v>
      </c>
      <c r="G159" s="197">
        <v>49</v>
      </c>
      <c r="H159" s="197">
        <v>46</v>
      </c>
      <c r="I159" s="198">
        <f t="shared" si="133"/>
        <v>-6.1224489795918324E-2</v>
      </c>
      <c r="J159" s="199">
        <f t="shared" si="134"/>
        <v>-0.55339805825242716</v>
      </c>
      <c r="K159" s="198">
        <f t="shared" si="135"/>
        <v>1.0444907653392551E-4</v>
      </c>
      <c r="L159" s="197">
        <v>449</v>
      </c>
      <c r="M159" s="197">
        <v>221</v>
      </c>
      <c r="N159" s="197">
        <v>41</v>
      </c>
      <c r="O159" s="197">
        <v>334</v>
      </c>
      <c r="P159" s="197">
        <v>462</v>
      </c>
      <c r="Q159" s="197">
        <v>327</v>
      </c>
      <c r="R159" s="198">
        <f t="shared" si="136"/>
        <v>-0.29220779220779225</v>
      </c>
      <c r="S159" s="199">
        <f t="shared" si="137"/>
        <v>-0.27171492204899772</v>
      </c>
      <c r="T159" s="198">
        <f t="shared" si="138"/>
        <v>1.6087207423139309E-4</v>
      </c>
      <c r="U159" s="197">
        <v>552</v>
      </c>
      <c r="V159" s="197">
        <v>68</v>
      </c>
      <c r="W159" s="197">
        <v>394</v>
      </c>
      <c r="X159" s="197">
        <v>511</v>
      </c>
      <c r="Y159" s="197">
        <v>373</v>
      </c>
      <c r="Z159" s="198">
        <f t="shared" si="139"/>
        <v>-0.27005870841487278</v>
      </c>
      <c r="AA159" s="199">
        <f t="shared" si="132"/>
        <v>-0.32427536231884058</v>
      </c>
      <c r="AB159" s="198">
        <f t="shared" si="140"/>
        <v>1.5082425658400445E-4</v>
      </c>
    </row>
    <row r="160" spans="1:28" x14ac:dyDescent="0.25">
      <c r="A160" s="74"/>
      <c r="B160" s="202" t="s">
        <v>145</v>
      </c>
      <c r="C160" s="203">
        <f t="shared" ref="C160:H160" si="141">C152-SUM(C153:C159)</f>
        <v>2385</v>
      </c>
      <c r="D160" s="203">
        <f t="shared" si="141"/>
        <v>713</v>
      </c>
      <c r="E160" s="203">
        <f t="shared" si="141"/>
        <v>948</v>
      </c>
      <c r="F160" s="203">
        <f t="shared" si="141"/>
        <v>2554</v>
      </c>
      <c r="G160" s="203">
        <f t="shared" si="141"/>
        <v>2297</v>
      </c>
      <c r="H160" s="203">
        <f t="shared" si="141"/>
        <v>3949</v>
      </c>
      <c r="I160" s="204">
        <f t="shared" si="133"/>
        <v>0.71919895515890286</v>
      </c>
      <c r="J160" s="205">
        <f t="shared" si="134"/>
        <v>0.6557651991614255</v>
      </c>
      <c r="K160" s="204">
        <f t="shared" si="135"/>
        <v>8.9667261572276488E-3</v>
      </c>
      <c r="L160" s="203">
        <f t="shared" ref="L160:Q160" si="142">L152-SUM(L153:L159)</f>
        <v>5677</v>
      </c>
      <c r="M160" s="203">
        <f t="shared" si="142"/>
        <v>1893</v>
      </c>
      <c r="N160" s="203">
        <f t="shared" si="142"/>
        <v>2380</v>
      </c>
      <c r="O160" s="203">
        <f t="shared" si="142"/>
        <v>2824</v>
      </c>
      <c r="P160" s="203">
        <f t="shared" si="142"/>
        <v>4007</v>
      </c>
      <c r="Q160" s="203">
        <f t="shared" si="142"/>
        <v>4918</v>
      </c>
      <c r="R160" s="204">
        <f t="shared" si="136"/>
        <v>0.22735213376590968</v>
      </c>
      <c r="S160" s="205">
        <f t="shared" si="137"/>
        <v>-0.13369737537431747</v>
      </c>
      <c r="T160" s="204">
        <f t="shared" si="138"/>
        <v>2.419476639357771E-3</v>
      </c>
      <c r="U160" s="203">
        <f>U152-SUM(U153:U159)</f>
        <v>8062</v>
      </c>
      <c r="V160" s="203">
        <f>V152-SUM(V153:V159)</f>
        <v>3328</v>
      </c>
      <c r="W160" s="203">
        <f>W152-SUM(W153:W159)</f>
        <v>5378</v>
      </c>
      <c r="X160" s="203">
        <f>X152-SUM(X153:X159)</f>
        <v>6304</v>
      </c>
      <c r="Y160" s="203">
        <f>Y152-SUM(Y153:Y159)</f>
        <v>8867</v>
      </c>
      <c r="Z160" s="204">
        <f t="shared" si="139"/>
        <v>0.40656725888324874</v>
      </c>
      <c r="AA160" s="205">
        <f t="shared" si="132"/>
        <v>9.9851153559910699E-2</v>
      </c>
      <c r="AB160" s="204">
        <f t="shared" si="140"/>
        <v>3.5854120191162668E-3</v>
      </c>
    </row>
    <row r="161" spans="1:28" ht="6" customHeight="1" x14ac:dyDescent="0.25">
      <c r="A161" s="74"/>
      <c r="C161" s="101"/>
      <c r="D161" s="101"/>
      <c r="E161" s="101"/>
      <c r="F161" s="101"/>
      <c r="G161" s="101"/>
      <c r="H161" s="101"/>
      <c r="I161" s="101"/>
      <c r="L161" s="101"/>
      <c r="M161" s="101"/>
      <c r="N161" s="101"/>
      <c r="O161" s="101"/>
      <c r="P161" s="101"/>
      <c r="Q161" s="101"/>
      <c r="R161" s="101"/>
      <c r="U161" s="101"/>
      <c r="V161" s="101"/>
      <c r="W161" s="101"/>
      <c r="X161" s="101"/>
      <c r="Y161" s="101"/>
      <c r="Z161" s="101"/>
    </row>
    <row r="162" spans="1:28" ht="6" customHeight="1" x14ac:dyDescent="0.25">
      <c r="A162" s="74"/>
      <c r="B162" s="157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</row>
    <row r="163" spans="1:28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0000A-AFFF-4734-9B11-EF2B2EF2DE63}">
  <sheetPr codeName="Hoja104"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</row>
    <row r="5" spans="1:26" ht="6" customHeight="1" x14ac:dyDescent="0.25"/>
    <row r="6" spans="1:26" ht="15.75" x14ac:dyDescent="0.25">
      <c r="B6" s="217"/>
      <c r="C6" s="206" t="s">
        <v>62</v>
      </c>
      <c r="D6" s="207"/>
      <c r="E6" s="207"/>
      <c r="F6" s="207"/>
      <c r="G6" s="207"/>
      <c r="H6" s="207"/>
      <c r="I6" s="207"/>
      <c r="J6" s="207"/>
      <c r="K6" s="206" t="s">
        <v>61</v>
      </c>
      <c r="L6" s="207"/>
      <c r="M6" s="207"/>
      <c r="N6" s="207"/>
      <c r="O6" s="207"/>
      <c r="P6" s="207"/>
      <c r="Q6" s="207"/>
      <c r="R6" s="207"/>
      <c r="S6" s="206" t="s">
        <v>137</v>
      </c>
      <c r="T6" s="207"/>
      <c r="U6" s="207"/>
      <c r="V6" s="207"/>
      <c r="W6" s="207"/>
      <c r="X6" s="207"/>
      <c r="Y6" s="207"/>
      <c r="Z6" s="207"/>
    </row>
    <row r="7" spans="1:26" s="178" customFormat="1" ht="72" customHeight="1" x14ac:dyDescent="0.25">
      <c r="B7" s="179"/>
      <c r="C7" s="218">
        <f>D7-1</f>
        <v>2019</v>
      </c>
      <c r="D7" s="218">
        <f>E7-1</f>
        <v>2020</v>
      </c>
      <c r="E7" s="218">
        <f>F7-1</f>
        <v>2021</v>
      </c>
      <c r="F7" s="218">
        <f>G7-1</f>
        <v>2022</v>
      </c>
      <c r="G7" s="218">
        <v>2023</v>
      </c>
      <c r="H7" s="209" t="str">
        <f>CONCATENATE("var. ",RIGHT(G7,2),"/",RIGHT(F7,2))</f>
        <v>var. 23/22</v>
      </c>
      <c r="I7" s="209" t="str">
        <f>CONCATENATE("var. ",RIGHT(G7,2),"/",RIGHT(C7,2))</f>
        <v>var. 23/19</v>
      </c>
      <c r="J7" s="209" t="str">
        <f>CONCATENATE("Cuota s/ total lugares de residencia ",RIGHT(G7,4))</f>
        <v>Cuota s/ total lugares de residencia 2023</v>
      </c>
      <c r="K7" s="218">
        <f>L7-1</f>
        <v>2019</v>
      </c>
      <c r="L7" s="218">
        <f>M7-1</f>
        <v>2020</v>
      </c>
      <c r="M7" s="218">
        <f>N7-1</f>
        <v>2021</v>
      </c>
      <c r="N7" s="218">
        <f>O7-1</f>
        <v>2022</v>
      </c>
      <c r="O7" s="218">
        <v>2023</v>
      </c>
      <c r="P7" s="209" t="str">
        <f>CONCATENATE("var. ",RIGHT(O7,2),"/",RIGHT(N7,2))</f>
        <v>var. 23/22</v>
      </c>
      <c r="Q7" s="209" t="str">
        <f>CONCATENATE("var. ",RIGHT(O7,2),"/",RIGHT(K7,2))</f>
        <v>var. 23/19</v>
      </c>
      <c r="R7" s="209" t="str">
        <f>CONCATENATE("Cuota s/ total lugares de residencia ",RIGHT(O7,4))</f>
        <v>Cuota s/ total lugares de residencia 2023</v>
      </c>
      <c r="S7" s="218">
        <f>T7-1</f>
        <v>2019</v>
      </c>
      <c r="T7" s="218">
        <f>U7-1</f>
        <v>2020</v>
      </c>
      <c r="U7" s="218">
        <f>V7-1</f>
        <v>2021</v>
      </c>
      <c r="V7" s="218">
        <f>W7-1</f>
        <v>2022</v>
      </c>
      <c r="W7" s="218">
        <v>2023</v>
      </c>
      <c r="X7" s="209" t="str">
        <f>CONCATENATE("var. ",RIGHT(W7,2),"/",RIGHT(V7,2))</f>
        <v>var. 23/22</v>
      </c>
      <c r="Y7" s="209" t="str">
        <f>CONCATENATE("var. ",RIGHT(W7,2),"/",RIGHT(S7,2))</f>
        <v>var. 23/19</v>
      </c>
      <c r="Z7" s="209" t="str">
        <f>CONCATENATE("Cuota s/ total lugares de residencia ",RIGHT(U7,4))</f>
        <v>Cuota s/ total lugares de residencia 2021</v>
      </c>
    </row>
    <row r="8" spans="1:26" x14ac:dyDescent="0.25">
      <c r="A8" s="1"/>
      <c r="B8" s="184" t="s">
        <v>43</v>
      </c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</row>
    <row r="9" spans="1:26" x14ac:dyDescent="0.25">
      <c r="A9" s="1" t="s">
        <v>0</v>
      </c>
      <c r="B9" s="188" t="s">
        <v>68</v>
      </c>
      <c r="C9" s="212">
        <f>C10+C13</f>
        <v>742048</v>
      </c>
      <c r="D9" s="212">
        <f>D10+D13</f>
        <v>244233</v>
      </c>
      <c r="E9" s="212">
        <f>E10+E13</f>
        <v>332855</v>
      </c>
      <c r="F9" s="212">
        <f>F10+F13</f>
        <v>672483</v>
      </c>
      <c r="G9" s="212">
        <f>G10+G13</f>
        <v>738404</v>
      </c>
      <c r="H9" s="213">
        <f>IFERROR(G9/F9-1,"-")</f>
        <v>9.8026269809050826E-2</v>
      </c>
      <c r="I9" s="213">
        <f>IFERROR(G9/C9-1,"-")</f>
        <v>-4.9107335374530825E-3</v>
      </c>
      <c r="J9" s="213">
        <f>G9/G$9</f>
        <v>1</v>
      </c>
      <c r="K9" s="212">
        <f>K10+K13</f>
        <v>2826140</v>
      </c>
      <c r="L9" s="212">
        <f>L10+L13</f>
        <v>956053</v>
      </c>
      <c r="M9" s="212">
        <f>M10+M13</f>
        <v>1525176</v>
      </c>
      <c r="N9" s="212">
        <f>N10+N13</f>
        <v>3104390</v>
      </c>
      <c r="O9" s="212">
        <f>O10+O13</f>
        <v>3350154</v>
      </c>
      <c r="P9" s="213">
        <f>IFERROR(O9/N9-1,"-")</f>
        <v>7.9166599557400907E-2</v>
      </c>
      <c r="Q9" s="213">
        <f>IFERROR(O9/K9-1,"-")</f>
        <v>0.18541685832973598</v>
      </c>
      <c r="R9" s="213">
        <f>O9/O$9</f>
        <v>1</v>
      </c>
      <c r="S9" s="212">
        <f>S10+S13</f>
        <v>3568188</v>
      </c>
      <c r="T9" s="212">
        <f>T10+T13</f>
        <v>1200286</v>
      </c>
      <c r="U9" s="212">
        <f>U10+U13</f>
        <v>1858031</v>
      </c>
      <c r="V9" s="212">
        <f>V10+V13</f>
        <v>3776873</v>
      </c>
      <c r="W9" s="212">
        <f>W10+W13</f>
        <v>4088558</v>
      </c>
      <c r="X9" s="213">
        <f>IFERROR(W9/V9-1,"-")</f>
        <v>8.2524617587088622E-2</v>
      </c>
      <c r="Y9" s="213">
        <f>IFERROR(W9/S9-1,"-")</f>
        <v>0.14583592568552994</v>
      </c>
      <c r="Z9" s="213">
        <f t="shared" ref="Z9:Z21" si="0">U9/U$9</f>
        <v>1</v>
      </c>
    </row>
    <row r="10" spans="1:26" x14ac:dyDescent="0.25">
      <c r="A10" s="1" t="s">
        <v>96</v>
      </c>
      <c r="B10" s="191" t="s">
        <v>97</v>
      </c>
      <c r="C10" s="192">
        <v>188231</v>
      </c>
      <c r="D10" s="192">
        <v>79595</v>
      </c>
      <c r="E10" s="192">
        <v>119848</v>
      </c>
      <c r="F10" s="192">
        <v>173672</v>
      </c>
      <c r="G10" s="192">
        <v>206738</v>
      </c>
      <c r="H10" s="193">
        <f>IFERROR(G10/F10-1,"-")</f>
        <v>0.1903933852319315</v>
      </c>
      <c r="I10" s="194">
        <f t="shared" ref="I10:I73" si="1">IFERROR(G10/C10-1,"-")</f>
        <v>9.8320680440522557E-2</v>
      </c>
      <c r="J10" s="193">
        <f>G10/G$9</f>
        <v>0.27997952340453192</v>
      </c>
      <c r="K10" s="192">
        <v>674588</v>
      </c>
      <c r="L10" s="192">
        <v>297299</v>
      </c>
      <c r="M10" s="192">
        <v>549418</v>
      </c>
      <c r="N10" s="192">
        <v>688398</v>
      </c>
      <c r="O10" s="192">
        <v>674557</v>
      </c>
      <c r="P10" s="193">
        <f>IFERROR(O10/N10-1,"-")</f>
        <v>-2.0106101412264432E-2</v>
      </c>
      <c r="Q10" s="194">
        <f t="shared" ref="Q10:Q21" si="2">IFERROR(O10/K10-1,"-")</f>
        <v>-4.5953974870616143E-5</v>
      </c>
      <c r="R10" s="193">
        <f>O10/O$9</f>
        <v>0.20135104236999254</v>
      </c>
      <c r="S10" s="192">
        <v>862819</v>
      </c>
      <c r="T10" s="192">
        <v>376894</v>
      </c>
      <c r="U10" s="192">
        <v>669266</v>
      </c>
      <c r="V10" s="192">
        <v>862070</v>
      </c>
      <c r="W10" s="192">
        <v>881295</v>
      </c>
      <c r="X10" s="193">
        <f>IFERROR(W10/V10-1,"-")</f>
        <v>2.2300973238832178E-2</v>
      </c>
      <c r="Y10" s="194">
        <f t="shared" ref="Y10:Y21" si="3">IFERROR(W10/S10-1,"-")</f>
        <v>2.1413529372904305E-2</v>
      </c>
      <c r="Z10" s="193">
        <f t="shared" si="0"/>
        <v>0.36020174044458891</v>
      </c>
    </row>
    <row r="11" spans="1:26" x14ac:dyDescent="0.25">
      <c r="A11" s="195" t="s">
        <v>103</v>
      </c>
      <c r="B11" s="196" t="s">
        <v>103</v>
      </c>
      <c r="C11" s="197">
        <v>91591</v>
      </c>
      <c r="D11" s="197">
        <v>38726</v>
      </c>
      <c r="E11" s="197">
        <v>76913</v>
      </c>
      <c r="F11" s="197">
        <v>97401</v>
      </c>
      <c r="G11" s="197">
        <v>116854</v>
      </c>
      <c r="H11" s="198">
        <f>IFERROR(G11/F11-1,"-")</f>
        <v>0.19972074208683699</v>
      </c>
      <c r="I11" s="199">
        <f t="shared" si="1"/>
        <v>0.27582404384710291</v>
      </c>
      <c r="J11" s="198">
        <f>G11/G$9</f>
        <v>0.15825212214451709</v>
      </c>
      <c r="K11" s="197">
        <v>220823</v>
      </c>
      <c r="L11" s="197">
        <v>112436</v>
      </c>
      <c r="M11" s="197">
        <v>248239</v>
      </c>
      <c r="N11" s="197">
        <v>235468</v>
      </c>
      <c r="O11" s="197">
        <v>223216</v>
      </c>
      <c r="P11" s="198">
        <f>IFERROR(O11/N11-1,"-")</f>
        <v>-5.2032547947067131E-2</v>
      </c>
      <c r="Q11" s="199">
        <f t="shared" si="2"/>
        <v>1.083673349243508E-2</v>
      </c>
      <c r="R11" s="198">
        <f>O11/O$9</f>
        <v>6.6628578865329774E-2</v>
      </c>
      <c r="S11" s="197">
        <v>312414</v>
      </c>
      <c r="T11" s="197">
        <v>151162</v>
      </c>
      <c r="U11" s="197">
        <v>325152</v>
      </c>
      <c r="V11" s="197">
        <v>332869</v>
      </c>
      <c r="W11" s="197">
        <v>340070</v>
      </c>
      <c r="X11" s="198">
        <f>IFERROR(W11/V11-1,"-")</f>
        <v>2.1633134956995148E-2</v>
      </c>
      <c r="Y11" s="199">
        <f t="shared" si="3"/>
        <v>8.8523561684175522E-2</v>
      </c>
      <c r="Z11" s="198">
        <f t="shared" si="0"/>
        <v>0.17499815665077709</v>
      </c>
    </row>
    <row r="12" spans="1:26" x14ac:dyDescent="0.25">
      <c r="A12" s="195" t="s">
        <v>100</v>
      </c>
      <c r="B12" s="196" t="s">
        <v>100</v>
      </c>
      <c r="C12" s="197">
        <v>96640</v>
      </c>
      <c r="D12" s="197">
        <v>40869</v>
      </c>
      <c r="E12" s="197">
        <v>42935</v>
      </c>
      <c r="F12" s="197">
        <v>76271</v>
      </c>
      <c r="G12" s="197">
        <v>89884</v>
      </c>
      <c r="H12" s="198">
        <f>IFERROR(G12/F12-1,"-")</f>
        <v>0.17848199184486901</v>
      </c>
      <c r="I12" s="199">
        <f t="shared" si="1"/>
        <v>-6.990894039735096E-2</v>
      </c>
      <c r="J12" s="198">
        <f>G12/G$9</f>
        <v>0.12172740126001484</v>
      </c>
      <c r="K12" s="197">
        <v>453765</v>
      </c>
      <c r="L12" s="197">
        <v>184863</v>
      </c>
      <c r="M12" s="197">
        <v>301179</v>
      </c>
      <c r="N12" s="197">
        <v>452930</v>
      </c>
      <c r="O12" s="197">
        <v>451341</v>
      </c>
      <c r="P12" s="198">
        <f>IFERROR(O12/N12-1,"-")</f>
        <v>-3.5082683858432828E-3</v>
      </c>
      <c r="Q12" s="199">
        <f t="shared" si="2"/>
        <v>-5.3419721662093522E-3</v>
      </c>
      <c r="R12" s="198">
        <f>O12/O$9</f>
        <v>0.13472246350466277</v>
      </c>
      <c r="S12" s="197">
        <v>550405</v>
      </c>
      <c r="T12" s="197">
        <v>225732</v>
      </c>
      <c r="U12" s="197">
        <v>344114</v>
      </c>
      <c r="V12" s="197">
        <v>529201</v>
      </c>
      <c r="W12" s="197">
        <v>541225</v>
      </c>
      <c r="X12" s="198">
        <f>IFERROR(W12/V12-1,"-")</f>
        <v>2.272104550066989E-2</v>
      </c>
      <c r="Y12" s="199">
        <f t="shared" si="3"/>
        <v>-1.6678627556072301E-2</v>
      </c>
      <c r="Z12" s="198">
        <f t="shared" si="0"/>
        <v>0.18520358379381183</v>
      </c>
    </row>
    <row r="13" spans="1:26" x14ac:dyDescent="0.25">
      <c r="A13" s="1" t="s">
        <v>146</v>
      </c>
      <c r="B13" s="191" t="s">
        <v>107</v>
      </c>
      <c r="C13" s="192">
        <v>553817</v>
      </c>
      <c r="D13" s="192">
        <v>164638</v>
      </c>
      <c r="E13" s="192">
        <v>213007</v>
      </c>
      <c r="F13" s="192">
        <v>498811</v>
      </c>
      <c r="G13" s="192">
        <v>531666</v>
      </c>
      <c r="H13" s="193">
        <f>IFERROR(G13/F13-1,"-")</f>
        <v>6.5866630848157026E-2</v>
      </c>
      <c r="I13" s="194">
        <f t="shared" si="1"/>
        <v>-3.999696650698692E-2</v>
      </c>
      <c r="J13" s="193">
        <f>G13/G$9</f>
        <v>0.72002047659546808</v>
      </c>
      <c r="K13" s="192">
        <v>2151552</v>
      </c>
      <c r="L13" s="192">
        <v>658754</v>
      </c>
      <c r="M13" s="192">
        <v>975758</v>
      </c>
      <c r="N13" s="192">
        <v>2415992</v>
      </c>
      <c r="O13" s="192">
        <v>2675597</v>
      </c>
      <c r="P13" s="193">
        <f>IFERROR(O13/N13-1,"-")</f>
        <v>0.10745275646608099</v>
      </c>
      <c r="Q13" s="194">
        <f t="shared" si="2"/>
        <v>0.24356603977036118</v>
      </c>
      <c r="R13" s="193">
        <f>O13/O$9</f>
        <v>0.79864895763000743</v>
      </c>
      <c r="S13" s="192">
        <v>2705369</v>
      </c>
      <c r="T13" s="192">
        <v>823392</v>
      </c>
      <c r="U13" s="192">
        <v>1188765</v>
      </c>
      <c r="V13" s="192">
        <v>2914803</v>
      </c>
      <c r="W13" s="192">
        <v>3207263</v>
      </c>
      <c r="X13" s="193">
        <f>IFERROR(W13/V13-1,"-")</f>
        <v>0.10033611190876357</v>
      </c>
      <c r="Y13" s="194">
        <f t="shared" si="3"/>
        <v>0.18551776116307983</v>
      </c>
      <c r="Z13" s="193">
        <f t="shared" si="0"/>
        <v>0.63979825955541103</v>
      </c>
    </row>
    <row r="14" spans="1:26" x14ac:dyDescent="0.25">
      <c r="A14" s="195" t="s">
        <v>110</v>
      </c>
      <c r="B14" s="196" t="s">
        <v>110</v>
      </c>
      <c r="C14" s="197">
        <v>196809</v>
      </c>
      <c r="D14" s="197">
        <v>55984</v>
      </c>
      <c r="E14" s="197">
        <v>51463</v>
      </c>
      <c r="F14" s="197">
        <v>185404</v>
      </c>
      <c r="G14" s="197">
        <v>205688</v>
      </c>
      <c r="H14" s="198">
        <f t="shared" ref="H14:H21" si="4">IFERROR(G14/F14-1,"-")</f>
        <v>0.1094043278462169</v>
      </c>
      <c r="I14" s="199">
        <f t="shared" si="1"/>
        <v>4.5114806741561653E-2</v>
      </c>
      <c r="J14" s="198">
        <f t="shared" ref="J14:J21" si="5">G14/G$9</f>
        <v>0.27855753760813862</v>
      </c>
      <c r="K14" s="197">
        <v>957287</v>
      </c>
      <c r="L14" s="197">
        <v>260474</v>
      </c>
      <c r="M14" s="197">
        <v>284717</v>
      </c>
      <c r="N14" s="197">
        <v>1132692</v>
      </c>
      <c r="O14" s="197">
        <v>1254072</v>
      </c>
      <c r="P14" s="198">
        <f t="shared" ref="P14:P21" si="6">IFERROR(O14/N14-1,"-")</f>
        <v>0.10716064031528427</v>
      </c>
      <c r="Q14" s="199">
        <f t="shared" si="2"/>
        <v>0.31002719142744017</v>
      </c>
      <c r="R14" s="198">
        <f t="shared" ref="R14:R21" si="7">O14/O$9</f>
        <v>0.37433264261881694</v>
      </c>
      <c r="S14" s="197">
        <v>1154096</v>
      </c>
      <c r="T14" s="197">
        <v>316458</v>
      </c>
      <c r="U14" s="197">
        <v>336180</v>
      </c>
      <c r="V14" s="197">
        <v>1318096</v>
      </c>
      <c r="W14" s="197">
        <v>1459760</v>
      </c>
      <c r="X14" s="198">
        <f t="shared" ref="X14:X21" si="8">IFERROR(W14/V14-1,"-")</f>
        <v>0.10747623845304144</v>
      </c>
      <c r="Y14" s="199">
        <f t="shared" si="3"/>
        <v>0.26485145083251305</v>
      </c>
      <c r="Z14" s="198">
        <f t="shared" si="0"/>
        <v>0.18093347204648361</v>
      </c>
    </row>
    <row r="15" spans="1:26" x14ac:dyDescent="0.25">
      <c r="A15" s="195" t="s">
        <v>113</v>
      </c>
      <c r="B15" s="196" t="s">
        <v>113</v>
      </c>
      <c r="C15" s="197">
        <v>82343</v>
      </c>
      <c r="D15" s="197">
        <v>24167</v>
      </c>
      <c r="E15" s="197">
        <v>38221</v>
      </c>
      <c r="F15" s="197">
        <v>64721</v>
      </c>
      <c r="G15" s="197">
        <v>72627</v>
      </c>
      <c r="H15" s="198">
        <f t="shared" si="4"/>
        <v>0.12215509649109246</v>
      </c>
      <c r="I15" s="199">
        <f t="shared" si="1"/>
        <v>-0.11799424359083344</v>
      </c>
      <c r="J15" s="198">
        <f t="shared" si="5"/>
        <v>9.8356726128244157E-2</v>
      </c>
      <c r="K15" s="197">
        <v>333618</v>
      </c>
      <c r="L15" s="197">
        <v>92917</v>
      </c>
      <c r="M15" s="197">
        <v>156330</v>
      </c>
      <c r="N15" s="197">
        <v>274306</v>
      </c>
      <c r="O15" s="197">
        <v>309168</v>
      </c>
      <c r="P15" s="198">
        <f t="shared" si="6"/>
        <v>0.12709164218063029</v>
      </c>
      <c r="Q15" s="199">
        <f t="shared" si="2"/>
        <v>-7.3287412549682518E-2</v>
      </c>
      <c r="R15" s="198">
        <f t="shared" si="7"/>
        <v>9.228471288185558E-2</v>
      </c>
      <c r="S15" s="197">
        <v>415961</v>
      </c>
      <c r="T15" s="197">
        <v>117084</v>
      </c>
      <c r="U15" s="197">
        <v>194551</v>
      </c>
      <c r="V15" s="197">
        <v>339027</v>
      </c>
      <c r="W15" s="197">
        <v>381795</v>
      </c>
      <c r="X15" s="198">
        <f t="shared" si="8"/>
        <v>0.126149244750418</v>
      </c>
      <c r="Y15" s="199">
        <f t="shared" si="3"/>
        <v>-8.213750808369058E-2</v>
      </c>
      <c r="Z15" s="198">
        <f t="shared" si="0"/>
        <v>0.10470815610719089</v>
      </c>
    </row>
    <row r="16" spans="1:26" x14ac:dyDescent="0.25">
      <c r="A16" s="195" t="s">
        <v>116</v>
      </c>
      <c r="B16" s="196" t="s">
        <v>116</v>
      </c>
      <c r="C16" s="197">
        <v>31220</v>
      </c>
      <c r="D16" s="197">
        <v>11046</v>
      </c>
      <c r="E16" s="197">
        <v>21498</v>
      </c>
      <c r="F16" s="197">
        <v>31998</v>
      </c>
      <c r="G16" s="197">
        <v>34482</v>
      </c>
      <c r="H16" s="198">
        <f t="shared" si="4"/>
        <v>7.7629851865741673E-2</v>
      </c>
      <c r="I16" s="199">
        <f t="shared" si="1"/>
        <v>0.10448430493273553</v>
      </c>
      <c r="J16" s="198">
        <f t="shared" si="5"/>
        <v>4.6698013553556045E-2</v>
      </c>
      <c r="K16" s="197">
        <v>107850</v>
      </c>
      <c r="L16" s="197">
        <v>37740</v>
      </c>
      <c r="M16" s="197">
        <v>83736</v>
      </c>
      <c r="N16" s="197">
        <v>134432</v>
      </c>
      <c r="O16" s="197">
        <v>142823</v>
      </c>
      <c r="P16" s="198">
        <f t="shared" si="6"/>
        <v>6.2418174244227576E-2</v>
      </c>
      <c r="Q16" s="199">
        <f t="shared" si="2"/>
        <v>0.32427445526193788</v>
      </c>
      <c r="R16" s="198">
        <f t="shared" si="7"/>
        <v>4.2631771554382275E-2</v>
      </c>
      <c r="S16" s="197">
        <v>139070</v>
      </c>
      <c r="T16" s="197">
        <v>48786</v>
      </c>
      <c r="U16" s="197">
        <v>105234</v>
      </c>
      <c r="V16" s="197">
        <v>166430</v>
      </c>
      <c r="W16" s="197">
        <v>177305</v>
      </c>
      <c r="X16" s="198">
        <f t="shared" si="8"/>
        <v>6.5342786757195181E-2</v>
      </c>
      <c r="Y16" s="199">
        <f t="shared" si="3"/>
        <v>0.27493348673329976</v>
      </c>
      <c r="Z16" s="198">
        <f t="shared" si="0"/>
        <v>5.6637375802664217E-2</v>
      </c>
    </row>
    <row r="17" spans="1:26" x14ac:dyDescent="0.25">
      <c r="A17" s="195" t="s">
        <v>123</v>
      </c>
      <c r="B17" s="196" t="s">
        <v>123</v>
      </c>
      <c r="C17" s="197">
        <v>15420</v>
      </c>
      <c r="D17" s="197">
        <v>4317</v>
      </c>
      <c r="E17" s="197">
        <v>10076</v>
      </c>
      <c r="F17" s="197">
        <v>19335</v>
      </c>
      <c r="G17" s="197">
        <v>14809</v>
      </c>
      <c r="H17" s="198">
        <f t="shared" si="4"/>
        <v>-0.23408326868373419</v>
      </c>
      <c r="I17" s="199">
        <f t="shared" si="1"/>
        <v>-3.9623865110246403E-2</v>
      </c>
      <c r="J17" s="198">
        <f t="shared" si="5"/>
        <v>2.0055416817893728E-2</v>
      </c>
      <c r="K17" s="197">
        <v>76338</v>
      </c>
      <c r="L17" s="197">
        <v>23237</v>
      </c>
      <c r="M17" s="197">
        <v>56946</v>
      </c>
      <c r="N17" s="197">
        <v>104116</v>
      </c>
      <c r="O17" s="197">
        <v>102844</v>
      </c>
      <c r="P17" s="198">
        <f t="shared" si="6"/>
        <v>-1.2217142418072147E-2</v>
      </c>
      <c r="Q17" s="199">
        <f t="shared" si="2"/>
        <v>0.34721894731326475</v>
      </c>
      <c r="R17" s="198">
        <f t="shared" si="7"/>
        <v>3.0698290287550962E-2</v>
      </c>
      <c r="S17" s="197">
        <v>91758</v>
      </c>
      <c r="T17" s="197">
        <v>27554</v>
      </c>
      <c r="U17" s="197">
        <v>67022</v>
      </c>
      <c r="V17" s="197">
        <v>123451</v>
      </c>
      <c r="W17" s="197">
        <v>117653</v>
      </c>
      <c r="X17" s="198">
        <f t="shared" si="8"/>
        <v>-4.6966002705526866E-2</v>
      </c>
      <c r="Y17" s="199">
        <f t="shared" si="3"/>
        <v>0.28220972558251045</v>
      </c>
      <c r="Z17" s="198">
        <f t="shared" si="0"/>
        <v>3.6071518720624147E-2</v>
      </c>
    </row>
    <row r="18" spans="1:26" x14ac:dyDescent="0.25">
      <c r="A18" s="195" t="s">
        <v>119</v>
      </c>
      <c r="B18" s="196" t="s">
        <v>119</v>
      </c>
      <c r="C18" s="197">
        <v>12290</v>
      </c>
      <c r="D18" s="197">
        <v>5016</v>
      </c>
      <c r="E18" s="197">
        <v>6294</v>
      </c>
      <c r="F18" s="197">
        <v>10411</v>
      </c>
      <c r="G18" s="197">
        <v>10569</v>
      </c>
      <c r="H18" s="198">
        <f t="shared" si="4"/>
        <v>1.5176255883200485E-2</v>
      </c>
      <c r="I18" s="199">
        <f t="shared" si="1"/>
        <v>-0.14003254678600485</v>
      </c>
      <c r="J18" s="198">
        <f t="shared" si="5"/>
        <v>1.4313302744838869E-2</v>
      </c>
      <c r="K18" s="197">
        <v>106564</v>
      </c>
      <c r="L18" s="197">
        <v>43640</v>
      </c>
      <c r="M18" s="197">
        <v>77431</v>
      </c>
      <c r="N18" s="197">
        <v>120097</v>
      </c>
      <c r="O18" s="197">
        <v>123841</v>
      </c>
      <c r="P18" s="198">
        <f t="shared" si="6"/>
        <v>3.1174800369701217E-2</v>
      </c>
      <c r="Q18" s="199">
        <f t="shared" si="2"/>
        <v>0.16212792312600888</v>
      </c>
      <c r="R18" s="198">
        <f t="shared" si="7"/>
        <v>3.6965763364907998E-2</v>
      </c>
      <c r="S18" s="197">
        <v>118854</v>
      </c>
      <c r="T18" s="197">
        <v>48656</v>
      </c>
      <c r="U18" s="197">
        <v>83725</v>
      </c>
      <c r="V18" s="197">
        <v>130508</v>
      </c>
      <c r="W18" s="197">
        <v>134410</v>
      </c>
      <c r="X18" s="198">
        <f t="shared" si="8"/>
        <v>2.9898550280442526E-2</v>
      </c>
      <c r="Y18" s="199">
        <f t="shared" si="3"/>
        <v>0.13088326854796639</v>
      </c>
      <c r="Z18" s="198">
        <f t="shared" si="0"/>
        <v>4.5061142682764711E-2</v>
      </c>
    </row>
    <row r="19" spans="1:26" x14ac:dyDescent="0.25">
      <c r="A19" s="195" t="s">
        <v>128</v>
      </c>
      <c r="B19" s="196" t="s">
        <v>128</v>
      </c>
      <c r="C19" s="197">
        <v>12396</v>
      </c>
      <c r="D19" s="197">
        <v>3325</v>
      </c>
      <c r="E19" s="197">
        <v>2149</v>
      </c>
      <c r="F19" s="197">
        <v>5595</v>
      </c>
      <c r="G19" s="197">
        <v>6021</v>
      </c>
      <c r="H19" s="198">
        <f t="shared" si="4"/>
        <v>7.6139410187667567E-2</v>
      </c>
      <c r="I19" s="199">
        <f t="shared" si="1"/>
        <v>-0.51427879961277834</v>
      </c>
      <c r="J19" s="198">
        <f t="shared" si="5"/>
        <v>8.154072838175307E-3</v>
      </c>
      <c r="K19" s="197">
        <v>32067</v>
      </c>
      <c r="L19" s="197">
        <v>14961</v>
      </c>
      <c r="M19" s="197">
        <v>12822</v>
      </c>
      <c r="N19" s="197">
        <v>35340</v>
      </c>
      <c r="O19" s="197">
        <v>38436</v>
      </c>
      <c r="P19" s="198">
        <f t="shared" si="6"/>
        <v>8.7606112054329444E-2</v>
      </c>
      <c r="Q19" s="199">
        <f t="shared" si="2"/>
        <v>0.19861539900832637</v>
      </c>
      <c r="R19" s="198">
        <f t="shared" si="7"/>
        <v>1.147290542464615E-2</v>
      </c>
      <c r="S19" s="197">
        <v>44463</v>
      </c>
      <c r="T19" s="197">
        <v>18286</v>
      </c>
      <c r="U19" s="197">
        <v>14971</v>
      </c>
      <c r="V19" s="197">
        <v>40935</v>
      </c>
      <c r="W19" s="197">
        <v>44457</v>
      </c>
      <c r="X19" s="198">
        <f t="shared" si="8"/>
        <v>8.6038842066691101E-2</v>
      </c>
      <c r="Y19" s="199">
        <f t="shared" si="3"/>
        <v>-1.3494366102151378E-4</v>
      </c>
      <c r="Z19" s="198">
        <f t="shared" si="0"/>
        <v>8.0574543697064255E-3</v>
      </c>
    </row>
    <row r="20" spans="1:26" x14ac:dyDescent="0.25">
      <c r="A20" s="195" t="s">
        <v>131</v>
      </c>
      <c r="B20" s="196" t="s">
        <v>131</v>
      </c>
      <c r="C20" s="197">
        <v>10950</v>
      </c>
      <c r="D20" s="197">
        <v>3428</v>
      </c>
      <c r="E20" s="197">
        <v>1763</v>
      </c>
      <c r="F20" s="197">
        <v>3453</v>
      </c>
      <c r="G20" s="197">
        <v>4406</v>
      </c>
      <c r="H20" s="198">
        <f t="shared" si="4"/>
        <v>0.27599189110918032</v>
      </c>
      <c r="I20" s="199">
        <f t="shared" si="1"/>
        <v>-0.59762557077625567</v>
      </c>
      <c r="J20" s="198">
        <f t="shared" si="5"/>
        <v>5.9669232561037049E-3</v>
      </c>
      <c r="K20" s="197">
        <v>49151</v>
      </c>
      <c r="L20" s="197">
        <v>22112</v>
      </c>
      <c r="M20" s="197">
        <v>10721</v>
      </c>
      <c r="N20" s="197">
        <v>31821</v>
      </c>
      <c r="O20" s="197">
        <v>40312</v>
      </c>
      <c r="P20" s="198">
        <f t="shared" si="6"/>
        <v>0.26683636592187554</v>
      </c>
      <c r="Q20" s="199">
        <f t="shared" si="2"/>
        <v>-0.17983357408801448</v>
      </c>
      <c r="R20" s="198">
        <f t="shared" si="7"/>
        <v>1.2032879682545936E-2</v>
      </c>
      <c r="S20" s="197">
        <v>60101</v>
      </c>
      <c r="T20" s="197">
        <v>25540</v>
      </c>
      <c r="U20" s="197">
        <v>12484</v>
      </c>
      <c r="V20" s="197">
        <v>35274</v>
      </c>
      <c r="W20" s="197">
        <v>44718</v>
      </c>
      <c r="X20" s="198">
        <f t="shared" si="8"/>
        <v>0.26773260758632422</v>
      </c>
      <c r="Y20" s="199">
        <f t="shared" si="3"/>
        <v>-0.25595247999201343</v>
      </c>
      <c r="Z20" s="198">
        <f t="shared" si="0"/>
        <v>6.7189406420022054E-3</v>
      </c>
    </row>
    <row r="21" spans="1:26" x14ac:dyDescent="0.25">
      <c r="A21" s="201" t="s">
        <v>145</v>
      </c>
      <c r="B21" s="202" t="s">
        <v>145</v>
      </c>
      <c r="C21" s="203">
        <f>C13-SUM(C14:C20)</f>
        <v>192389</v>
      </c>
      <c r="D21" s="203">
        <f>D13-SUM(D14:D20)</f>
        <v>57355</v>
      </c>
      <c r="E21" s="203">
        <f>E13-SUM(E14:E20)</f>
        <v>81543</v>
      </c>
      <c r="F21" s="203">
        <f>F13-SUM(F14:F20)</f>
        <v>177894</v>
      </c>
      <c r="G21" s="203">
        <f>G13-SUM(G14:G20)</f>
        <v>183064</v>
      </c>
      <c r="H21" s="204">
        <f t="shared" si="4"/>
        <v>2.9062250553700597E-2</v>
      </c>
      <c r="I21" s="205">
        <f t="shared" si="1"/>
        <v>-4.8469507092401387E-2</v>
      </c>
      <c r="J21" s="204">
        <f t="shared" si="5"/>
        <v>0.24791848364851762</v>
      </c>
      <c r="K21" s="203">
        <f>K13-SUM(K14:K20)</f>
        <v>488677</v>
      </c>
      <c r="L21" s="203">
        <f>L13-SUM(L14:L20)</f>
        <v>163673</v>
      </c>
      <c r="M21" s="203">
        <f>M13-SUM(M14:M20)</f>
        <v>293055</v>
      </c>
      <c r="N21" s="203">
        <f>N13-SUM(N14:N20)</f>
        <v>583188</v>
      </c>
      <c r="O21" s="203">
        <f>O13-SUM(O14:O20)</f>
        <v>664101</v>
      </c>
      <c r="P21" s="204">
        <f t="shared" si="6"/>
        <v>0.13874256671947993</v>
      </c>
      <c r="Q21" s="205">
        <f t="shared" si="2"/>
        <v>0.35897740225138497</v>
      </c>
      <c r="R21" s="204">
        <f t="shared" si="7"/>
        <v>0.19822999181530163</v>
      </c>
      <c r="S21" s="203">
        <f>S13-SUM(S14:S20)</f>
        <v>681066</v>
      </c>
      <c r="T21" s="203">
        <f>T13-SUM(T14:T20)</f>
        <v>221028</v>
      </c>
      <c r="U21" s="203">
        <f>U13-SUM(U14:U20)</f>
        <v>374598</v>
      </c>
      <c r="V21" s="203">
        <f>V13-SUM(V14:V20)</f>
        <v>761082</v>
      </c>
      <c r="W21" s="203">
        <f>W13-SUM(W14:W20)</f>
        <v>847165</v>
      </c>
      <c r="X21" s="204">
        <f t="shared" si="8"/>
        <v>0.11310607792590033</v>
      </c>
      <c r="Y21" s="205">
        <f t="shared" si="3"/>
        <v>0.24388091609330087</v>
      </c>
      <c r="Z21" s="204">
        <f t="shared" si="0"/>
        <v>0.20161019918397485</v>
      </c>
    </row>
    <row r="22" spans="1:26" x14ac:dyDescent="0.25">
      <c r="A22" s="1"/>
      <c r="B22" s="187" t="s">
        <v>44</v>
      </c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</row>
    <row r="23" spans="1:26" x14ac:dyDescent="0.25">
      <c r="A23" s="1" t="s">
        <v>0</v>
      </c>
      <c r="B23" s="188" t="s">
        <v>68</v>
      </c>
      <c r="C23" s="212">
        <f>C24+C27</f>
        <v>214232</v>
      </c>
      <c r="D23" s="212">
        <f>D24+D27</f>
        <v>42852</v>
      </c>
      <c r="E23" s="212">
        <f>E24+E27</f>
        <v>64946</v>
      </c>
      <c r="F23" s="212">
        <f>F24+F27</f>
        <v>165265</v>
      </c>
      <c r="G23" s="212">
        <f>G24+G27</f>
        <v>165616</v>
      </c>
      <c r="H23" s="213">
        <f>IFERROR(G23/F23-1,"-")</f>
        <v>2.1238616767009777E-3</v>
      </c>
      <c r="I23" s="213">
        <f t="shared" si="1"/>
        <v>-0.22693155084207772</v>
      </c>
      <c r="J23" s="213">
        <f>G23/G$9</f>
        <v>0.22428914252902205</v>
      </c>
      <c r="K23" s="212">
        <f>K24+K27</f>
        <v>1157120</v>
      </c>
      <c r="L23" s="212">
        <f>L24+L27</f>
        <v>398770</v>
      </c>
      <c r="M23" s="212">
        <f>M24+M27</f>
        <v>687822</v>
      </c>
      <c r="N23" s="212">
        <f>N24+N27</f>
        <v>1325364</v>
      </c>
      <c r="O23" s="212">
        <f>O24+O27</f>
        <v>1377487</v>
      </c>
      <c r="P23" s="213">
        <f>IFERROR(O23/N23-1,"-")</f>
        <v>3.9327309327852555E-2</v>
      </c>
      <c r="Q23" s="213">
        <f t="shared" ref="Q23:Q86" si="9">IFERROR(O23/K23-1,"-")</f>
        <v>0.19044437914822998</v>
      </c>
      <c r="R23" s="213">
        <f>O23/O$9</f>
        <v>0.41117124765010804</v>
      </c>
      <c r="S23" s="212">
        <f>S24+S27</f>
        <v>1371352</v>
      </c>
      <c r="T23" s="212">
        <f>T24+T27</f>
        <v>441622</v>
      </c>
      <c r="U23" s="212">
        <f>U24+U27</f>
        <v>752768</v>
      </c>
      <c r="V23" s="212">
        <f>V24+V27</f>
        <v>1490629</v>
      </c>
      <c r="W23" s="212">
        <f>W24+W27</f>
        <v>1543103</v>
      </c>
      <c r="X23" s="213">
        <f>IFERROR(W23/V23-1,"-")</f>
        <v>3.5202588974184712E-2</v>
      </c>
      <c r="Y23" s="213">
        <f t="shared" ref="Y23:Y86" si="10">IFERROR(W23/S23-1,"-")</f>
        <v>0.12524209685040755</v>
      </c>
      <c r="Z23" s="213">
        <f t="shared" ref="Z23:Z35" si="11">U23/U$9</f>
        <v>0.40514286360130697</v>
      </c>
    </row>
    <row r="24" spans="1:26" x14ac:dyDescent="0.25">
      <c r="A24" s="1" t="s">
        <v>96</v>
      </c>
      <c r="B24" s="191" t="s">
        <v>97</v>
      </c>
      <c r="C24" s="192">
        <v>19551</v>
      </c>
      <c r="D24" s="192">
        <v>2953</v>
      </c>
      <c r="E24" s="192">
        <v>8952</v>
      </c>
      <c r="F24" s="192">
        <v>12689</v>
      </c>
      <c r="G24" s="192">
        <v>11581</v>
      </c>
      <c r="H24" s="193">
        <f>IFERROR(G24/F24-1,"-")</f>
        <v>-8.7319725746709764E-2</v>
      </c>
      <c r="I24" s="194">
        <f t="shared" si="1"/>
        <v>-0.40765178251751832</v>
      </c>
      <c r="J24" s="193">
        <f>G24/G$9</f>
        <v>1.5683826198124605E-2</v>
      </c>
      <c r="K24" s="192">
        <v>163364</v>
      </c>
      <c r="L24" s="192">
        <v>90143</v>
      </c>
      <c r="M24" s="192">
        <v>198275</v>
      </c>
      <c r="N24" s="192">
        <v>161372</v>
      </c>
      <c r="O24" s="192">
        <v>131261</v>
      </c>
      <c r="P24" s="193">
        <f>IFERROR(O24/N24-1,"-")</f>
        <v>-0.18659370894578986</v>
      </c>
      <c r="Q24" s="194">
        <f t="shared" si="9"/>
        <v>-0.19651208344555715</v>
      </c>
      <c r="R24" s="193">
        <f>O24/O$9</f>
        <v>3.9180586922272824E-2</v>
      </c>
      <c r="S24" s="192">
        <v>182915</v>
      </c>
      <c r="T24" s="192">
        <v>93096</v>
      </c>
      <c r="U24" s="192">
        <v>207227</v>
      </c>
      <c r="V24" s="192">
        <v>174061</v>
      </c>
      <c r="W24" s="192">
        <v>142842</v>
      </c>
      <c r="X24" s="193">
        <f>IFERROR(W24/V24-1,"-")</f>
        <v>-0.17935666231953162</v>
      </c>
      <c r="Y24" s="194">
        <f t="shared" si="10"/>
        <v>-0.21907990050023229</v>
      </c>
      <c r="Z24" s="193">
        <f t="shared" si="11"/>
        <v>0.11153043194650682</v>
      </c>
    </row>
    <row r="25" spans="1:26" x14ac:dyDescent="0.25">
      <c r="A25" s="195" t="s">
        <v>103</v>
      </c>
      <c r="B25" s="196" t="s">
        <v>103</v>
      </c>
      <c r="C25" s="197">
        <v>9760</v>
      </c>
      <c r="D25" s="197">
        <v>1786</v>
      </c>
      <c r="E25" s="197">
        <v>4418</v>
      </c>
      <c r="F25" s="197">
        <v>6088</v>
      </c>
      <c r="G25" s="197">
        <v>5359</v>
      </c>
      <c r="H25" s="198">
        <f>IFERROR(G25/F25-1,"-")</f>
        <v>-0.11974375821287775</v>
      </c>
      <c r="I25" s="199">
        <f t="shared" si="1"/>
        <v>-0.45092213114754098</v>
      </c>
      <c r="J25" s="198">
        <f>G25/G$9</f>
        <v>7.2575446503540071E-3</v>
      </c>
      <c r="K25" s="197">
        <v>74469</v>
      </c>
      <c r="L25" s="197">
        <v>45044</v>
      </c>
      <c r="M25" s="197">
        <v>92809</v>
      </c>
      <c r="N25" s="197">
        <v>62381</v>
      </c>
      <c r="O25" s="197">
        <v>49573</v>
      </c>
      <c r="P25" s="198">
        <f>IFERROR(O25/N25-1,"-")</f>
        <v>-0.20531892723746015</v>
      </c>
      <c r="Q25" s="199">
        <f t="shared" si="9"/>
        <v>-0.33431360700425683</v>
      </c>
      <c r="R25" s="198">
        <f>O25/O$9</f>
        <v>1.4797230216879582E-2</v>
      </c>
      <c r="S25" s="197">
        <v>84229</v>
      </c>
      <c r="T25" s="197">
        <v>46830</v>
      </c>
      <c r="U25" s="197">
        <v>97227</v>
      </c>
      <c r="V25" s="197">
        <v>68469</v>
      </c>
      <c r="W25" s="197">
        <v>54932</v>
      </c>
      <c r="X25" s="198">
        <f>IFERROR(W25/V25-1,"-")</f>
        <v>-0.1977099125151528</v>
      </c>
      <c r="Y25" s="199">
        <f t="shared" si="10"/>
        <v>-0.34782557076541332</v>
      </c>
      <c r="Z25" s="198">
        <f t="shared" si="11"/>
        <v>5.2327975152190682E-2</v>
      </c>
    </row>
    <row r="26" spans="1:26" x14ac:dyDescent="0.25">
      <c r="A26" s="195" t="s">
        <v>100</v>
      </c>
      <c r="B26" s="196" t="s">
        <v>100</v>
      </c>
      <c r="C26" s="197">
        <v>9791</v>
      </c>
      <c r="D26" s="197">
        <v>1167</v>
      </c>
      <c r="E26" s="197">
        <v>4534</v>
      </c>
      <c r="F26" s="197">
        <v>6601</v>
      </c>
      <c r="G26" s="197">
        <v>6222</v>
      </c>
      <c r="H26" s="198">
        <f>IFERROR(G26/F26-1,"-")</f>
        <v>-5.7415543099530342E-2</v>
      </c>
      <c r="I26" s="199">
        <f t="shared" si="1"/>
        <v>-0.36451843529772243</v>
      </c>
      <c r="J26" s="198">
        <f>G26/G$9</f>
        <v>8.426281547770597E-3</v>
      </c>
      <c r="K26" s="197">
        <v>88895</v>
      </c>
      <c r="L26" s="197">
        <v>45099</v>
      </c>
      <c r="M26" s="197">
        <v>105466</v>
      </c>
      <c r="N26" s="197">
        <v>98991</v>
      </c>
      <c r="O26" s="197">
        <v>81688</v>
      </c>
      <c r="P26" s="198">
        <f>IFERROR(O26/N26-1,"-")</f>
        <v>-0.17479366811124242</v>
      </c>
      <c r="Q26" s="199">
        <f t="shared" si="9"/>
        <v>-8.1073176219134901E-2</v>
      </c>
      <c r="R26" s="198">
        <f>O26/O$9</f>
        <v>2.4383356705393246E-2</v>
      </c>
      <c r="S26" s="197">
        <v>98686</v>
      </c>
      <c r="T26" s="197">
        <v>46266</v>
      </c>
      <c r="U26" s="197">
        <v>110000</v>
      </c>
      <c r="V26" s="197">
        <v>105592</v>
      </c>
      <c r="W26" s="197">
        <v>87910</v>
      </c>
      <c r="X26" s="198">
        <f>IFERROR(W26/V26-1,"-")</f>
        <v>-0.16745586786877797</v>
      </c>
      <c r="Y26" s="199">
        <f t="shared" si="10"/>
        <v>-0.10919481993393187</v>
      </c>
      <c r="Z26" s="198">
        <f t="shared" si="11"/>
        <v>5.9202456794316134E-2</v>
      </c>
    </row>
    <row r="27" spans="1:26" x14ac:dyDescent="0.25">
      <c r="A27" s="1" t="s">
        <v>146</v>
      </c>
      <c r="B27" s="191" t="s">
        <v>107</v>
      </c>
      <c r="C27" s="192">
        <v>194681</v>
      </c>
      <c r="D27" s="192">
        <v>39899</v>
      </c>
      <c r="E27" s="192">
        <v>55994</v>
      </c>
      <c r="F27" s="192">
        <v>152576</v>
      </c>
      <c r="G27" s="192">
        <v>154035</v>
      </c>
      <c r="H27" s="193">
        <f>IFERROR(G27/F27-1,"-")</f>
        <v>9.5624475671141074E-3</v>
      </c>
      <c r="I27" s="194">
        <f t="shared" si="1"/>
        <v>-0.20878257251606469</v>
      </c>
      <c r="J27" s="193">
        <f>G27/G$9</f>
        <v>0.20860531633089746</v>
      </c>
      <c r="K27" s="192">
        <v>993756</v>
      </c>
      <c r="L27" s="192">
        <v>308627</v>
      </c>
      <c r="M27" s="192">
        <v>489547</v>
      </c>
      <c r="N27" s="192">
        <v>1163992</v>
      </c>
      <c r="O27" s="192">
        <v>1246226</v>
      </c>
      <c r="P27" s="193">
        <f>IFERROR(O27/N27-1,"-")</f>
        <v>7.0648251878019819E-2</v>
      </c>
      <c r="Q27" s="194">
        <f t="shared" si="9"/>
        <v>0.25405632771022257</v>
      </c>
      <c r="R27" s="193">
        <f>O27/O$9</f>
        <v>0.37199066072783521</v>
      </c>
      <c r="S27" s="192">
        <v>1188437</v>
      </c>
      <c r="T27" s="192">
        <v>348526</v>
      </c>
      <c r="U27" s="192">
        <v>545541</v>
      </c>
      <c r="V27" s="192">
        <v>1316568</v>
      </c>
      <c r="W27" s="192">
        <v>1400261</v>
      </c>
      <c r="X27" s="193">
        <f>IFERROR(W27/V27-1,"-")</f>
        <v>6.3569067454168682E-2</v>
      </c>
      <c r="Y27" s="194">
        <f t="shared" si="10"/>
        <v>0.17823746652115346</v>
      </c>
      <c r="Z27" s="193">
        <f t="shared" si="11"/>
        <v>0.29361243165480017</v>
      </c>
    </row>
    <row r="28" spans="1:26" x14ac:dyDescent="0.25">
      <c r="A28" s="195" t="s">
        <v>110</v>
      </c>
      <c r="B28" s="196" t="s">
        <v>110</v>
      </c>
      <c r="C28" s="197">
        <v>79694</v>
      </c>
      <c r="D28" s="197">
        <v>14793</v>
      </c>
      <c r="E28" s="197">
        <v>16270</v>
      </c>
      <c r="F28" s="197">
        <v>66823</v>
      </c>
      <c r="G28" s="197">
        <v>69319</v>
      </c>
      <c r="H28" s="198">
        <f t="shared" ref="H28:H35" si="12">IFERROR(G28/F28-1,"-")</f>
        <v>3.7352408601828646E-2</v>
      </c>
      <c r="I28" s="199">
        <f t="shared" si="1"/>
        <v>-0.13018545938213666</v>
      </c>
      <c r="J28" s="198">
        <f t="shared" ref="J28:J35" si="13">G28/G$9</f>
        <v>9.3876793733511738E-2</v>
      </c>
      <c r="K28" s="197">
        <v>470087</v>
      </c>
      <c r="L28" s="197">
        <v>128801</v>
      </c>
      <c r="M28" s="197">
        <v>159037</v>
      </c>
      <c r="N28" s="197">
        <v>590382</v>
      </c>
      <c r="O28" s="197">
        <v>640574</v>
      </c>
      <c r="P28" s="198">
        <f t="shared" ref="P28:P35" si="14">IFERROR(O28/N28-1,"-")</f>
        <v>8.5016142091052904E-2</v>
      </c>
      <c r="Q28" s="199">
        <f t="shared" si="9"/>
        <v>0.36267116512475361</v>
      </c>
      <c r="R28" s="198">
        <f t="shared" ref="R28:R35" si="15">O28/O$9</f>
        <v>0.19120732957350617</v>
      </c>
      <c r="S28" s="197">
        <v>549781</v>
      </c>
      <c r="T28" s="197">
        <v>143594</v>
      </c>
      <c r="U28" s="197">
        <v>175307</v>
      </c>
      <c r="V28" s="197">
        <v>657205</v>
      </c>
      <c r="W28" s="197">
        <v>709893</v>
      </c>
      <c r="X28" s="198">
        <f t="shared" ref="X28:X35" si="16">IFERROR(W28/V28-1,"-")</f>
        <v>8.0169810028834165E-2</v>
      </c>
      <c r="Y28" s="199">
        <f t="shared" si="10"/>
        <v>0.29122868924171619</v>
      </c>
      <c r="Z28" s="198">
        <f t="shared" si="11"/>
        <v>9.4350955393101621E-2</v>
      </c>
    </row>
    <row r="29" spans="1:26" x14ac:dyDescent="0.25">
      <c r="A29" s="195" t="s">
        <v>113</v>
      </c>
      <c r="B29" s="196" t="s">
        <v>113</v>
      </c>
      <c r="C29" s="197">
        <v>32075</v>
      </c>
      <c r="D29" s="197">
        <v>7836</v>
      </c>
      <c r="E29" s="197">
        <v>14336</v>
      </c>
      <c r="F29" s="197">
        <v>27397</v>
      </c>
      <c r="G29" s="197">
        <v>30224</v>
      </c>
      <c r="H29" s="198">
        <f t="shared" si="12"/>
        <v>0.10318648027156252</v>
      </c>
      <c r="I29" s="199">
        <f t="shared" si="1"/>
        <v>-5.770849571317227E-2</v>
      </c>
      <c r="J29" s="198">
        <f t="shared" si="13"/>
        <v>4.0931522581134444E-2</v>
      </c>
      <c r="K29" s="197">
        <v>140260</v>
      </c>
      <c r="L29" s="197">
        <v>41673</v>
      </c>
      <c r="M29" s="197">
        <v>81095</v>
      </c>
      <c r="N29" s="197">
        <v>128496</v>
      </c>
      <c r="O29" s="197">
        <v>137331</v>
      </c>
      <c r="P29" s="198">
        <f t="shared" si="14"/>
        <v>6.8757004109077258E-2</v>
      </c>
      <c r="Q29" s="199">
        <f t="shared" si="9"/>
        <v>-2.0882646513617598E-2</v>
      </c>
      <c r="R29" s="198">
        <f t="shared" si="15"/>
        <v>4.0992443929443241E-2</v>
      </c>
      <c r="S29" s="197">
        <v>172335</v>
      </c>
      <c r="T29" s="197">
        <v>49509</v>
      </c>
      <c r="U29" s="197">
        <v>95431</v>
      </c>
      <c r="V29" s="197">
        <v>155893</v>
      </c>
      <c r="W29" s="197">
        <v>167555</v>
      </c>
      <c r="X29" s="198">
        <f t="shared" si="16"/>
        <v>7.4807720680210243E-2</v>
      </c>
      <c r="Y29" s="199">
        <f t="shared" si="10"/>
        <v>-2.7736675660776977E-2</v>
      </c>
      <c r="Z29" s="198">
        <f t="shared" si="11"/>
        <v>5.1361360493985299E-2</v>
      </c>
    </row>
    <row r="30" spans="1:26" x14ac:dyDescent="0.25">
      <c r="A30" s="195" t="s">
        <v>116</v>
      </c>
      <c r="B30" s="196" t="s">
        <v>116</v>
      </c>
      <c r="C30" s="197">
        <v>8825</v>
      </c>
      <c r="D30" s="197">
        <v>3230</v>
      </c>
      <c r="E30" s="197">
        <v>4987</v>
      </c>
      <c r="F30" s="197">
        <v>4132</v>
      </c>
      <c r="G30" s="197">
        <v>2982</v>
      </c>
      <c r="H30" s="198">
        <f t="shared" si="12"/>
        <v>-0.27831558567279768</v>
      </c>
      <c r="I30" s="199">
        <f t="shared" si="1"/>
        <v>-0.66209631728045326</v>
      </c>
      <c r="J30" s="198">
        <f t="shared" si="13"/>
        <v>4.0384396617569786E-3</v>
      </c>
      <c r="K30" s="197">
        <v>34464</v>
      </c>
      <c r="L30" s="197">
        <v>13936</v>
      </c>
      <c r="M30" s="197">
        <v>30800</v>
      </c>
      <c r="N30" s="197">
        <v>48228</v>
      </c>
      <c r="O30" s="197">
        <v>43489</v>
      </c>
      <c r="P30" s="198">
        <f t="shared" si="14"/>
        <v>-9.8262420170855069E-2</v>
      </c>
      <c r="Q30" s="199">
        <f t="shared" si="9"/>
        <v>0.26186745589600746</v>
      </c>
      <c r="R30" s="198">
        <f t="shared" si="15"/>
        <v>1.298119429733678E-2</v>
      </c>
      <c r="S30" s="197">
        <v>43289</v>
      </c>
      <c r="T30" s="197">
        <v>17166</v>
      </c>
      <c r="U30" s="197">
        <v>35787</v>
      </c>
      <c r="V30" s="197">
        <v>52360</v>
      </c>
      <c r="W30" s="197">
        <v>46471</v>
      </c>
      <c r="X30" s="198">
        <f t="shared" si="16"/>
        <v>-0.11247135217723458</v>
      </c>
      <c r="Y30" s="199">
        <f t="shared" si="10"/>
        <v>7.3505971493913025E-2</v>
      </c>
      <c r="Z30" s="198">
        <f t="shared" si="11"/>
        <v>1.9260712011801739E-2</v>
      </c>
    </row>
    <row r="31" spans="1:26" x14ac:dyDescent="0.25">
      <c r="A31" s="195" t="s">
        <v>123</v>
      </c>
      <c r="B31" s="196" t="s">
        <v>123</v>
      </c>
      <c r="C31" s="197">
        <v>8147</v>
      </c>
      <c r="D31" s="197">
        <v>1736</v>
      </c>
      <c r="E31" s="197">
        <v>3938</v>
      </c>
      <c r="F31" s="197">
        <v>7950</v>
      </c>
      <c r="G31" s="197">
        <v>4040</v>
      </c>
      <c r="H31" s="198">
        <f t="shared" si="12"/>
        <v>-0.49182389937106918</v>
      </c>
      <c r="I31" s="199">
        <f t="shared" si="1"/>
        <v>-0.50411194304652018</v>
      </c>
      <c r="J31" s="198">
        <f t="shared" si="13"/>
        <v>5.4712596356466109E-3</v>
      </c>
      <c r="K31" s="197">
        <v>39988</v>
      </c>
      <c r="L31" s="197">
        <v>12314</v>
      </c>
      <c r="M31" s="197">
        <v>32115</v>
      </c>
      <c r="N31" s="197">
        <v>56445</v>
      </c>
      <c r="O31" s="197">
        <v>53434</v>
      </c>
      <c r="P31" s="198">
        <f t="shared" si="14"/>
        <v>-5.3343963149969031E-2</v>
      </c>
      <c r="Q31" s="199">
        <f t="shared" si="9"/>
        <v>0.3362508752625788</v>
      </c>
      <c r="R31" s="198">
        <f t="shared" si="15"/>
        <v>1.5949714550435593E-2</v>
      </c>
      <c r="S31" s="197">
        <v>48135</v>
      </c>
      <c r="T31" s="197">
        <v>14050</v>
      </c>
      <c r="U31" s="197">
        <v>36053</v>
      </c>
      <c r="V31" s="197">
        <v>64395</v>
      </c>
      <c r="W31" s="197">
        <v>57474</v>
      </c>
      <c r="X31" s="198">
        <f t="shared" si="16"/>
        <v>-0.10747728860936412</v>
      </c>
      <c r="Y31" s="199">
        <f t="shared" si="10"/>
        <v>0.1940168276721721</v>
      </c>
      <c r="Z31" s="198">
        <f t="shared" si="11"/>
        <v>1.9403874316413449E-2</v>
      </c>
    </row>
    <row r="32" spans="1:26" x14ac:dyDescent="0.25">
      <c r="A32" s="195" t="s">
        <v>119</v>
      </c>
      <c r="B32" s="196" t="s">
        <v>119</v>
      </c>
      <c r="C32" s="197">
        <v>6953</v>
      </c>
      <c r="D32" s="197">
        <v>1403</v>
      </c>
      <c r="E32" s="197">
        <v>2232</v>
      </c>
      <c r="F32" s="197">
        <v>4497</v>
      </c>
      <c r="G32" s="197">
        <v>3231</v>
      </c>
      <c r="H32" s="198">
        <f t="shared" si="12"/>
        <v>-0.2815210140093396</v>
      </c>
      <c r="I32" s="199">
        <f t="shared" si="1"/>
        <v>-0.5353084999280886</v>
      </c>
      <c r="J32" s="198">
        <f t="shared" si="13"/>
        <v>4.3756534363302473E-3</v>
      </c>
      <c r="K32" s="197">
        <v>58115</v>
      </c>
      <c r="L32" s="197">
        <v>25064</v>
      </c>
      <c r="M32" s="197">
        <v>46414</v>
      </c>
      <c r="N32" s="197">
        <v>73182</v>
      </c>
      <c r="O32" s="197">
        <v>71382</v>
      </c>
      <c r="P32" s="198">
        <f t="shared" si="14"/>
        <v>-2.4596212183323751E-2</v>
      </c>
      <c r="Q32" s="199">
        <f t="shared" si="9"/>
        <v>0.22828873784737169</v>
      </c>
      <c r="R32" s="198">
        <f t="shared" si="15"/>
        <v>2.1307080211835038E-2</v>
      </c>
      <c r="S32" s="197">
        <v>65068</v>
      </c>
      <c r="T32" s="197">
        <v>26467</v>
      </c>
      <c r="U32" s="197">
        <v>48646</v>
      </c>
      <c r="V32" s="197">
        <v>77679</v>
      </c>
      <c r="W32" s="197">
        <v>74613</v>
      </c>
      <c r="X32" s="198">
        <f t="shared" si="16"/>
        <v>-3.9470127061367988E-2</v>
      </c>
      <c r="Y32" s="199">
        <f t="shared" si="10"/>
        <v>0.14669269072355084</v>
      </c>
      <c r="Z32" s="198">
        <f t="shared" si="11"/>
        <v>2.6181479211057297E-2</v>
      </c>
    </row>
    <row r="33" spans="1:26" x14ac:dyDescent="0.25">
      <c r="A33" s="195" t="s">
        <v>128</v>
      </c>
      <c r="B33" s="196" t="s">
        <v>128</v>
      </c>
      <c r="C33" s="197">
        <v>6670</v>
      </c>
      <c r="D33" s="197">
        <v>1376</v>
      </c>
      <c r="E33" s="197">
        <v>590</v>
      </c>
      <c r="F33" s="197">
        <v>1708</v>
      </c>
      <c r="G33" s="197">
        <v>2116</v>
      </c>
      <c r="H33" s="198">
        <f t="shared" si="12"/>
        <v>0.23887587822014056</v>
      </c>
      <c r="I33" s="199">
        <f t="shared" si="1"/>
        <v>-0.6827586206896552</v>
      </c>
      <c r="J33" s="198">
        <f t="shared" si="13"/>
        <v>2.8656399477792645E-3</v>
      </c>
      <c r="K33" s="197">
        <v>19478</v>
      </c>
      <c r="L33" s="197">
        <v>8223</v>
      </c>
      <c r="M33" s="197">
        <v>5697</v>
      </c>
      <c r="N33" s="197">
        <v>18357</v>
      </c>
      <c r="O33" s="197">
        <v>18861</v>
      </c>
      <c r="P33" s="198">
        <f t="shared" si="14"/>
        <v>2.7455466579506371E-2</v>
      </c>
      <c r="Q33" s="199">
        <f t="shared" si="9"/>
        <v>-3.1676763528083018E-2</v>
      </c>
      <c r="R33" s="198">
        <f t="shared" si="15"/>
        <v>5.6298904468272204E-3</v>
      </c>
      <c r="S33" s="197">
        <v>26148</v>
      </c>
      <c r="T33" s="197">
        <v>9599</v>
      </c>
      <c r="U33" s="197">
        <v>6287</v>
      </c>
      <c r="V33" s="197">
        <v>20065</v>
      </c>
      <c r="W33" s="197">
        <v>20977</v>
      </c>
      <c r="X33" s="198">
        <f t="shared" si="16"/>
        <v>4.5452280089708363E-2</v>
      </c>
      <c r="Y33" s="199">
        <f t="shared" si="10"/>
        <v>-0.19775891081535868</v>
      </c>
      <c r="Z33" s="198">
        <f t="shared" si="11"/>
        <v>3.3836895078715049E-3</v>
      </c>
    </row>
    <row r="34" spans="1:26" x14ac:dyDescent="0.25">
      <c r="A34" s="195" t="s">
        <v>131</v>
      </c>
      <c r="B34" s="196" t="s">
        <v>131</v>
      </c>
      <c r="C34" s="197">
        <v>3066</v>
      </c>
      <c r="D34" s="197">
        <v>669</v>
      </c>
      <c r="E34" s="197">
        <v>195</v>
      </c>
      <c r="F34" s="197">
        <v>794</v>
      </c>
      <c r="G34" s="197">
        <v>833</v>
      </c>
      <c r="H34" s="198">
        <f t="shared" si="12"/>
        <v>4.9118387909319994E-2</v>
      </c>
      <c r="I34" s="199">
        <f t="shared" si="1"/>
        <v>-0.72831050228310501</v>
      </c>
      <c r="J34" s="198">
        <f t="shared" si="13"/>
        <v>1.1281087318053531E-3</v>
      </c>
      <c r="K34" s="197">
        <v>26209</v>
      </c>
      <c r="L34" s="197">
        <v>10880</v>
      </c>
      <c r="M34" s="197">
        <v>4211</v>
      </c>
      <c r="N34" s="197">
        <v>16482</v>
      </c>
      <c r="O34" s="197">
        <v>21199</v>
      </c>
      <c r="P34" s="198">
        <f t="shared" si="14"/>
        <v>0.28619099623832067</v>
      </c>
      <c r="Q34" s="199">
        <f t="shared" si="9"/>
        <v>-0.19115570987065511</v>
      </c>
      <c r="R34" s="198">
        <f t="shared" si="15"/>
        <v>6.3277688130157599E-3</v>
      </c>
      <c r="S34" s="197">
        <v>29275</v>
      </c>
      <c r="T34" s="197">
        <v>11549</v>
      </c>
      <c r="U34" s="197">
        <v>4406</v>
      </c>
      <c r="V34" s="197">
        <v>17276</v>
      </c>
      <c r="W34" s="197">
        <v>22032</v>
      </c>
      <c r="X34" s="198">
        <f t="shared" si="16"/>
        <v>0.27529520722389433</v>
      </c>
      <c r="Y34" s="199">
        <f t="shared" si="10"/>
        <v>-0.24741246797608885</v>
      </c>
      <c r="Z34" s="198">
        <f t="shared" si="11"/>
        <v>2.3713274966886987E-3</v>
      </c>
    </row>
    <row r="35" spans="1:26" x14ac:dyDescent="0.25">
      <c r="A35" s="201" t="s">
        <v>145</v>
      </c>
      <c r="B35" s="202" t="s">
        <v>145</v>
      </c>
      <c r="C35" s="203">
        <f>C27-SUM(C28:C34)</f>
        <v>49251</v>
      </c>
      <c r="D35" s="203">
        <f>D27-SUM(D28:D34)</f>
        <v>8856</v>
      </c>
      <c r="E35" s="203">
        <f>E27-SUM(E28:E34)</f>
        <v>13446</v>
      </c>
      <c r="F35" s="203">
        <f>F27-SUM(F28:F34)</f>
        <v>39275</v>
      </c>
      <c r="G35" s="203">
        <f>G27-SUM(G28:G34)</f>
        <v>41290</v>
      </c>
      <c r="H35" s="204">
        <f t="shared" si="12"/>
        <v>5.1304901336728159E-2</v>
      </c>
      <c r="I35" s="205">
        <f t="shared" si="1"/>
        <v>-0.16164138799212202</v>
      </c>
      <c r="J35" s="204">
        <f t="shared" si="13"/>
        <v>5.5917898602932808E-2</v>
      </c>
      <c r="K35" s="203">
        <f>K27-SUM(K28:K34)</f>
        <v>205155</v>
      </c>
      <c r="L35" s="203">
        <f>L27-SUM(L28:L34)</f>
        <v>67736</v>
      </c>
      <c r="M35" s="203">
        <f>M27-SUM(M28:M34)</f>
        <v>130178</v>
      </c>
      <c r="N35" s="203">
        <f>N27-SUM(N28:N34)</f>
        <v>232420</v>
      </c>
      <c r="O35" s="203">
        <f>O27-SUM(O28:O34)</f>
        <v>259956</v>
      </c>
      <c r="P35" s="204">
        <f t="shared" si="14"/>
        <v>0.11847517425350662</v>
      </c>
      <c r="Q35" s="205">
        <f t="shared" si="9"/>
        <v>0.26711998245229207</v>
      </c>
      <c r="R35" s="204">
        <f t="shared" si="15"/>
        <v>7.759523890543539E-2</v>
      </c>
      <c r="S35" s="203">
        <f>S27-SUM(S28:S34)</f>
        <v>254406</v>
      </c>
      <c r="T35" s="203">
        <f>T27-SUM(T28:T34)</f>
        <v>76592</v>
      </c>
      <c r="U35" s="203">
        <f>U27-SUM(U28:U34)</f>
        <v>143624</v>
      </c>
      <c r="V35" s="203">
        <f>V27-SUM(V28:V34)</f>
        <v>271695</v>
      </c>
      <c r="W35" s="203">
        <f>W27-SUM(W28:W34)</f>
        <v>301246</v>
      </c>
      <c r="X35" s="204">
        <f t="shared" si="16"/>
        <v>0.10876534349178302</v>
      </c>
      <c r="Y35" s="205">
        <f t="shared" si="10"/>
        <v>0.18411515451679605</v>
      </c>
      <c r="Z35" s="204">
        <f t="shared" si="11"/>
        <v>7.7299033223880542E-2</v>
      </c>
    </row>
    <row r="36" spans="1:26" x14ac:dyDescent="0.25">
      <c r="A36" s="1"/>
      <c r="B36" s="187" t="s">
        <v>45</v>
      </c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</row>
    <row r="37" spans="1:26" x14ac:dyDescent="0.25">
      <c r="A37" s="1" t="s">
        <v>0</v>
      </c>
      <c r="B37" s="188" t="s">
        <v>68</v>
      </c>
      <c r="C37" s="212">
        <f>C38+C41</f>
        <v>177700</v>
      </c>
      <c r="D37" s="212">
        <f>D38+D41</f>
        <v>54285</v>
      </c>
      <c r="E37" s="212">
        <f>E38+E41</f>
        <v>50672</v>
      </c>
      <c r="F37" s="212">
        <f>F38+F41</f>
        <v>179190</v>
      </c>
      <c r="G37" s="212">
        <f>G38+G41</f>
        <v>201287</v>
      </c>
      <c r="H37" s="213">
        <f>IFERROR(G37/F37-1,"-")</f>
        <v>0.12331603326078455</v>
      </c>
      <c r="I37" s="213">
        <f t="shared" si="1"/>
        <v>0.13273494653911078</v>
      </c>
      <c r="J37" s="213">
        <f>G37/G$9</f>
        <v>0.27259738571297015</v>
      </c>
      <c r="K37" s="212">
        <f>K38+K41</f>
        <v>552295</v>
      </c>
      <c r="L37" s="212">
        <f>L38+L41</f>
        <v>151994</v>
      </c>
      <c r="M37" s="212">
        <f>M38+M41</f>
        <v>206077</v>
      </c>
      <c r="N37" s="212">
        <f>N38+N41</f>
        <v>573367</v>
      </c>
      <c r="O37" s="212">
        <f>O38+O41</f>
        <v>609226</v>
      </c>
      <c r="P37" s="213">
        <f>IFERROR(O37/N37-1,"-")</f>
        <v>6.254109497058602E-2</v>
      </c>
      <c r="Q37" s="213">
        <f t="shared" si="9"/>
        <v>0.10308078110430108</v>
      </c>
      <c r="R37" s="213">
        <f>O37/O$9</f>
        <v>0.1818501477842511</v>
      </c>
      <c r="S37" s="212">
        <f>S38+S41</f>
        <v>729995</v>
      </c>
      <c r="T37" s="212">
        <f>T38+T41</f>
        <v>206279</v>
      </c>
      <c r="U37" s="212">
        <f>U38+U41</f>
        <v>256749</v>
      </c>
      <c r="V37" s="212">
        <f>V38+V41</f>
        <v>752557</v>
      </c>
      <c r="W37" s="212">
        <f>W38+W41</f>
        <v>810513</v>
      </c>
      <c r="X37" s="213">
        <f>IFERROR(W37/V37-1,"-")</f>
        <v>7.7012106724141827E-2</v>
      </c>
      <c r="Y37" s="213">
        <f t="shared" si="10"/>
        <v>0.11029938561223029</v>
      </c>
      <c r="Z37" s="213">
        <f t="shared" ref="Z37:Z49" si="17">U37/U$9</f>
        <v>0.13818337799530794</v>
      </c>
    </row>
    <row r="38" spans="1:26" x14ac:dyDescent="0.25">
      <c r="A38" s="1" t="s">
        <v>96</v>
      </c>
      <c r="B38" s="191" t="s">
        <v>97</v>
      </c>
      <c r="C38" s="192">
        <v>16606</v>
      </c>
      <c r="D38" s="192">
        <v>5529</v>
      </c>
      <c r="E38" s="192">
        <v>6062</v>
      </c>
      <c r="F38" s="192">
        <v>22234</v>
      </c>
      <c r="G38" s="192">
        <v>28331</v>
      </c>
      <c r="H38" s="193">
        <f>IFERROR(G38/F38-1,"-")</f>
        <v>0.27421966357830341</v>
      </c>
      <c r="I38" s="194">
        <f t="shared" si="1"/>
        <v>0.70607009514633257</v>
      </c>
      <c r="J38" s="193">
        <f>G38/G$9</f>
        <v>3.8367885331065381E-2</v>
      </c>
      <c r="K38" s="192">
        <v>64346</v>
      </c>
      <c r="L38" s="192">
        <v>19247</v>
      </c>
      <c r="M38" s="192">
        <v>33772</v>
      </c>
      <c r="N38" s="192">
        <v>60854</v>
      </c>
      <c r="O38" s="192">
        <v>52810</v>
      </c>
      <c r="P38" s="193">
        <f>IFERROR(O38/N38-1,"-")</f>
        <v>-0.13218523022315709</v>
      </c>
      <c r="Q38" s="194">
        <f t="shared" si="9"/>
        <v>-0.17928076337301468</v>
      </c>
      <c r="R38" s="193">
        <f>O38/O$9</f>
        <v>1.576345445612351E-2</v>
      </c>
      <c r="S38" s="192">
        <v>80952</v>
      </c>
      <c r="T38" s="192">
        <v>24776</v>
      </c>
      <c r="U38" s="192">
        <v>39834</v>
      </c>
      <c r="V38" s="192">
        <v>83088</v>
      </c>
      <c r="W38" s="192">
        <v>81141</v>
      </c>
      <c r="X38" s="193">
        <f>IFERROR(W38/V38-1,"-")</f>
        <v>-2.3432986712882742E-2</v>
      </c>
      <c r="Y38" s="194">
        <f t="shared" si="10"/>
        <v>2.3347168692557929E-3</v>
      </c>
      <c r="Z38" s="193">
        <f t="shared" si="17"/>
        <v>2.1438824217679897E-2</v>
      </c>
    </row>
    <row r="39" spans="1:26" x14ac:dyDescent="0.25">
      <c r="A39" s="195" t="s">
        <v>103</v>
      </c>
      <c r="B39" s="196" t="s">
        <v>103</v>
      </c>
      <c r="C39" s="197">
        <v>9694</v>
      </c>
      <c r="D39" s="197">
        <v>2180</v>
      </c>
      <c r="E39" s="197">
        <v>4351</v>
      </c>
      <c r="F39" s="197">
        <v>9363</v>
      </c>
      <c r="G39" s="197">
        <v>15562</v>
      </c>
      <c r="H39" s="198">
        <f>IFERROR(G39/F39-1,"-")</f>
        <v>0.66207412154224077</v>
      </c>
      <c r="I39" s="199">
        <f t="shared" si="1"/>
        <v>0.6053228801320405</v>
      </c>
      <c r="J39" s="198">
        <f>G39/G$9</f>
        <v>2.107518377473578E-2</v>
      </c>
      <c r="K39" s="197">
        <v>8485</v>
      </c>
      <c r="L39" s="197">
        <v>1767</v>
      </c>
      <c r="M39" s="197">
        <v>4726</v>
      </c>
      <c r="N39" s="197">
        <v>9315</v>
      </c>
      <c r="O39" s="197">
        <v>13363</v>
      </c>
      <c r="P39" s="198">
        <f>IFERROR(O39/N39-1,"-")</f>
        <v>0.43456790123456801</v>
      </c>
      <c r="Q39" s="199">
        <f t="shared" si="9"/>
        <v>0.57489687684148505</v>
      </c>
      <c r="R39" s="198">
        <f>O39/O$9</f>
        <v>3.9887718594428792E-3</v>
      </c>
      <c r="S39" s="197">
        <v>18179</v>
      </c>
      <c r="T39" s="197">
        <v>3947</v>
      </c>
      <c r="U39" s="197">
        <v>9077</v>
      </c>
      <c r="V39" s="197">
        <v>18678</v>
      </c>
      <c r="W39" s="197">
        <v>28925</v>
      </c>
      <c r="X39" s="198">
        <f>IFERROR(W39/V39-1,"-")</f>
        <v>0.5486133418995609</v>
      </c>
      <c r="Y39" s="199">
        <f t="shared" si="10"/>
        <v>0.59112162385169698</v>
      </c>
      <c r="Z39" s="198">
        <f t="shared" si="17"/>
        <v>4.8852790938364319E-3</v>
      </c>
    </row>
    <row r="40" spans="1:26" x14ac:dyDescent="0.25">
      <c r="A40" s="195" t="s">
        <v>100</v>
      </c>
      <c r="B40" s="196" t="s">
        <v>100</v>
      </c>
      <c r="C40" s="197">
        <v>6912</v>
      </c>
      <c r="D40" s="197">
        <v>3349</v>
      </c>
      <c r="E40" s="197">
        <v>1711</v>
      </c>
      <c r="F40" s="197">
        <v>12871</v>
      </c>
      <c r="G40" s="197">
        <v>12769</v>
      </c>
      <c r="H40" s="198">
        <f>IFERROR(G40/F40-1,"-")</f>
        <v>-7.9247921684406641E-3</v>
      </c>
      <c r="I40" s="199">
        <f t="shared" si="1"/>
        <v>0.84736689814814814</v>
      </c>
      <c r="J40" s="198">
        <f>G40/G$9</f>
        <v>1.7292701556329598E-2</v>
      </c>
      <c r="K40" s="197">
        <v>55861</v>
      </c>
      <c r="L40" s="197">
        <v>17480</v>
      </c>
      <c r="M40" s="197">
        <v>29046</v>
      </c>
      <c r="N40" s="197">
        <v>51539</v>
      </c>
      <c r="O40" s="197">
        <v>39447</v>
      </c>
      <c r="P40" s="198">
        <f>IFERROR(O40/N40-1,"-")</f>
        <v>-0.23461844428491041</v>
      </c>
      <c r="Q40" s="199">
        <f t="shared" si="9"/>
        <v>-0.29383648699450426</v>
      </c>
      <c r="R40" s="198">
        <f>O40/O$9</f>
        <v>1.177468259668063E-2</v>
      </c>
      <c r="S40" s="197">
        <v>62773</v>
      </c>
      <c r="T40" s="197">
        <v>20829</v>
      </c>
      <c r="U40" s="197">
        <v>30757</v>
      </c>
      <c r="V40" s="197">
        <v>64410</v>
      </c>
      <c r="W40" s="197">
        <v>52216</v>
      </c>
      <c r="X40" s="198">
        <f>IFERROR(W40/V40-1,"-")</f>
        <v>-0.18931842881540129</v>
      </c>
      <c r="Y40" s="199">
        <f t="shared" si="10"/>
        <v>-0.16817740111194301</v>
      </c>
      <c r="Z40" s="198">
        <f t="shared" si="17"/>
        <v>1.6553545123843466E-2</v>
      </c>
    </row>
    <row r="41" spans="1:26" x14ac:dyDescent="0.25">
      <c r="A41" s="1" t="s">
        <v>146</v>
      </c>
      <c r="B41" s="191" t="s">
        <v>107</v>
      </c>
      <c r="C41" s="192">
        <v>161094</v>
      </c>
      <c r="D41" s="192">
        <v>48756</v>
      </c>
      <c r="E41" s="192">
        <v>44610</v>
      </c>
      <c r="F41" s="192">
        <v>156956</v>
      </c>
      <c r="G41" s="192">
        <v>172956</v>
      </c>
      <c r="H41" s="193">
        <f>IFERROR(G41/F41-1,"-")</f>
        <v>0.10193939702846655</v>
      </c>
      <c r="I41" s="194">
        <f t="shared" si="1"/>
        <v>7.3634027338076002E-2</v>
      </c>
      <c r="J41" s="193">
        <f>G41/G$9</f>
        <v>0.23422950038190476</v>
      </c>
      <c r="K41" s="192">
        <v>487949</v>
      </c>
      <c r="L41" s="192">
        <v>132747</v>
      </c>
      <c r="M41" s="192">
        <v>172305</v>
      </c>
      <c r="N41" s="192">
        <v>512513</v>
      </c>
      <c r="O41" s="192">
        <v>556416</v>
      </c>
      <c r="P41" s="193">
        <f>IFERROR(O41/N41-1,"-")</f>
        <v>8.5662217348633218E-2</v>
      </c>
      <c r="Q41" s="194">
        <f t="shared" si="9"/>
        <v>0.14031589366921549</v>
      </c>
      <c r="R41" s="193">
        <f>O41/O$9</f>
        <v>0.16608669332812762</v>
      </c>
      <c r="S41" s="192">
        <v>649043</v>
      </c>
      <c r="T41" s="192">
        <v>181503</v>
      </c>
      <c r="U41" s="192">
        <v>216915</v>
      </c>
      <c r="V41" s="192">
        <v>669469</v>
      </c>
      <c r="W41" s="192">
        <v>729372</v>
      </c>
      <c r="X41" s="193">
        <f>IFERROR(W41/V41-1,"-")</f>
        <v>8.9478377639591988E-2</v>
      </c>
      <c r="Y41" s="194">
        <f t="shared" si="10"/>
        <v>0.12376529752266019</v>
      </c>
      <c r="Z41" s="193">
        <f t="shared" si="17"/>
        <v>0.11674455377762803</v>
      </c>
    </row>
    <row r="42" spans="1:26" x14ac:dyDescent="0.25">
      <c r="A42" s="195" t="s">
        <v>110</v>
      </c>
      <c r="B42" s="196" t="s">
        <v>110</v>
      </c>
      <c r="C42" s="197">
        <v>87652</v>
      </c>
      <c r="D42" s="197">
        <v>24960</v>
      </c>
      <c r="E42" s="197">
        <v>17021</v>
      </c>
      <c r="F42" s="197">
        <v>75160</v>
      </c>
      <c r="G42" s="197">
        <v>74709</v>
      </c>
      <c r="H42" s="198">
        <f t="shared" ref="H42:H49" si="18">IFERROR(G42/F42-1,"-")</f>
        <v>-6.0005321979776927E-3</v>
      </c>
      <c r="I42" s="199">
        <f t="shared" si="1"/>
        <v>-0.14766348742755442</v>
      </c>
      <c r="J42" s="198">
        <f t="shared" ref="J42:J49" si="19">G42/G$9</f>
        <v>0.10117632082166401</v>
      </c>
      <c r="K42" s="197">
        <v>262145</v>
      </c>
      <c r="L42" s="197">
        <v>63301</v>
      </c>
      <c r="M42" s="197">
        <v>63769</v>
      </c>
      <c r="N42" s="197">
        <v>269103</v>
      </c>
      <c r="O42" s="197">
        <v>299592</v>
      </c>
      <c r="P42" s="198">
        <f t="shared" ref="P42:P49" si="20">IFERROR(O42/N42-1,"-")</f>
        <v>0.11329862543338431</v>
      </c>
      <c r="Q42" s="199">
        <f t="shared" si="9"/>
        <v>0.1428484235823686</v>
      </c>
      <c r="R42" s="198">
        <f t="shared" ref="R42:R49" si="21">O42/O$9</f>
        <v>8.9426336819143235E-2</v>
      </c>
      <c r="S42" s="197">
        <v>349797</v>
      </c>
      <c r="T42" s="197">
        <v>88261</v>
      </c>
      <c r="U42" s="197">
        <v>80790</v>
      </c>
      <c r="V42" s="197">
        <v>344263</v>
      </c>
      <c r="W42" s="197">
        <v>374301</v>
      </c>
      <c r="X42" s="198">
        <f t="shared" ref="X42:X49" si="22">IFERROR(W42/V42-1,"-")</f>
        <v>8.7253059434211577E-2</v>
      </c>
      <c r="Y42" s="199">
        <f t="shared" si="10"/>
        <v>7.0052058765512459E-2</v>
      </c>
      <c r="Z42" s="198">
        <f t="shared" si="17"/>
        <v>4.3481513494661825E-2</v>
      </c>
    </row>
    <row r="43" spans="1:26" x14ac:dyDescent="0.25">
      <c r="A43" s="195" t="s">
        <v>113</v>
      </c>
      <c r="B43" s="196" t="s">
        <v>113</v>
      </c>
      <c r="C43" s="197">
        <v>11396</v>
      </c>
      <c r="D43" s="197">
        <v>3221</v>
      </c>
      <c r="E43" s="197">
        <v>2578</v>
      </c>
      <c r="F43" s="197">
        <v>7845</v>
      </c>
      <c r="G43" s="197">
        <v>10865</v>
      </c>
      <c r="H43" s="198">
        <f t="shared" si="18"/>
        <v>0.38495857233906938</v>
      </c>
      <c r="I43" s="199">
        <f t="shared" si="1"/>
        <v>-4.6595296595296598E-2</v>
      </c>
      <c r="J43" s="198">
        <f t="shared" si="19"/>
        <v>1.4714167312203076E-2</v>
      </c>
      <c r="K43" s="197">
        <v>26865</v>
      </c>
      <c r="L43" s="197">
        <v>7570</v>
      </c>
      <c r="M43" s="197">
        <v>10918</v>
      </c>
      <c r="N43" s="197">
        <v>19949</v>
      </c>
      <c r="O43" s="197">
        <v>22563</v>
      </c>
      <c r="P43" s="198">
        <f t="shared" si="20"/>
        <v>0.13103413704947608</v>
      </c>
      <c r="Q43" s="199">
        <f t="shared" si="9"/>
        <v>-0.16013400335008376</v>
      </c>
      <c r="R43" s="198">
        <f t="shared" si="21"/>
        <v>6.7349142755825557E-3</v>
      </c>
      <c r="S43" s="197">
        <v>38261</v>
      </c>
      <c r="T43" s="197">
        <v>10791</v>
      </c>
      <c r="U43" s="197">
        <v>13496</v>
      </c>
      <c r="V43" s="197">
        <v>27794</v>
      </c>
      <c r="W43" s="197">
        <v>33428</v>
      </c>
      <c r="X43" s="198">
        <f t="shared" si="22"/>
        <v>0.20270561991796798</v>
      </c>
      <c r="Y43" s="199">
        <f t="shared" si="10"/>
        <v>-0.12631661482972212</v>
      </c>
      <c r="Z43" s="198">
        <f t="shared" si="17"/>
        <v>7.2636032445099136E-3</v>
      </c>
    </row>
    <row r="44" spans="1:26" x14ac:dyDescent="0.25">
      <c r="A44" s="195" t="s">
        <v>116</v>
      </c>
      <c r="B44" s="196" t="s">
        <v>116</v>
      </c>
      <c r="C44" s="197">
        <v>6703</v>
      </c>
      <c r="D44" s="197">
        <v>1995</v>
      </c>
      <c r="E44" s="197">
        <v>1781</v>
      </c>
      <c r="F44" s="197">
        <v>5675</v>
      </c>
      <c r="G44" s="197">
        <v>7865</v>
      </c>
      <c r="H44" s="198">
        <f t="shared" si="18"/>
        <v>0.38590308370044046</v>
      </c>
      <c r="I44" s="199">
        <f t="shared" si="1"/>
        <v>0.17335521408324639</v>
      </c>
      <c r="J44" s="198">
        <f t="shared" si="19"/>
        <v>1.0651350751079355E-2</v>
      </c>
      <c r="K44" s="197">
        <v>9914</v>
      </c>
      <c r="L44" s="197">
        <v>3970</v>
      </c>
      <c r="M44" s="197">
        <v>8252</v>
      </c>
      <c r="N44" s="197">
        <v>12032</v>
      </c>
      <c r="O44" s="197">
        <v>11886</v>
      </c>
      <c r="P44" s="198">
        <f t="shared" si="20"/>
        <v>-1.2134308510638347E-2</v>
      </c>
      <c r="Q44" s="199">
        <f t="shared" si="9"/>
        <v>0.19891063143030063</v>
      </c>
      <c r="R44" s="198">
        <f t="shared" si="21"/>
        <v>3.5478966041561076E-3</v>
      </c>
      <c r="S44" s="197">
        <v>16617</v>
      </c>
      <c r="T44" s="197">
        <v>5965</v>
      </c>
      <c r="U44" s="197">
        <v>10033</v>
      </c>
      <c r="V44" s="197">
        <v>17707</v>
      </c>
      <c r="W44" s="197">
        <v>19751</v>
      </c>
      <c r="X44" s="198">
        <f t="shared" si="22"/>
        <v>0.11543457389732881</v>
      </c>
      <c r="Y44" s="199">
        <f t="shared" si="10"/>
        <v>0.18860203406150333</v>
      </c>
      <c r="Z44" s="198">
        <f t="shared" si="17"/>
        <v>5.3998022637943071E-3</v>
      </c>
    </row>
    <row r="45" spans="1:26" x14ac:dyDescent="0.25">
      <c r="A45" s="195" t="s">
        <v>123</v>
      </c>
      <c r="B45" s="196" t="s">
        <v>123</v>
      </c>
      <c r="C45" s="197">
        <v>2994</v>
      </c>
      <c r="D45" s="197">
        <v>885</v>
      </c>
      <c r="E45" s="197">
        <v>1430</v>
      </c>
      <c r="F45" s="197">
        <v>3236</v>
      </c>
      <c r="G45" s="197">
        <v>3482</v>
      </c>
      <c r="H45" s="198">
        <f t="shared" si="18"/>
        <v>7.6019777503090191E-2</v>
      </c>
      <c r="I45" s="199">
        <f t="shared" si="1"/>
        <v>0.16299265197060797</v>
      </c>
      <c r="J45" s="198">
        <f t="shared" si="19"/>
        <v>4.7155757552775988E-3</v>
      </c>
      <c r="K45" s="197">
        <v>24453</v>
      </c>
      <c r="L45" s="197">
        <v>6712</v>
      </c>
      <c r="M45" s="197">
        <v>13570</v>
      </c>
      <c r="N45" s="197">
        <v>27358</v>
      </c>
      <c r="O45" s="197">
        <v>26160</v>
      </c>
      <c r="P45" s="198">
        <f t="shared" si="20"/>
        <v>-4.3789750712771358E-2</v>
      </c>
      <c r="Q45" s="199">
        <f t="shared" si="9"/>
        <v>6.9807385596859284E-2</v>
      </c>
      <c r="R45" s="198">
        <f t="shared" si="21"/>
        <v>7.8085962615449915E-3</v>
      </c>
      <c r="S45" s="197">
        <v>27447</v>
      </c>
      <c r="T45" s="197">
        <v>7597</v>
      </c>
      <c r="U45" s="197">
        <v>15000</v>
      </c>
      <c r="V45" s="197">
        <v>30594</v>
      </c>
      <c r="W45" s="197">
        <v>29642</v>
      </c>
      <c r="X45" s="198">
        <f t="shared" si="22"/>
        <v>-3.1117212525331728E-2</v>
      </c>
      <c r="Y45" s="199">
        <f t="shared" si="10"/>
        <v>7.9972310270703506E-2</v>
      </c>
      <c r="Z45" s="198">
        <f t="shared" si="17"/>
        <v>8.0730622901340181E-3</v>
      </c>
    </row>
    <row r="46" spans="1:26" x14ac:dyDescent="0.25">
      <c r="A46" s="195" t="s">
        <v>119</v>
      </c>
      <c r="B46" s="196" t="s">
        <v>119</v>
      </c>
      <c r="C46" s="197">
        <v>2495</v>
      </c>
      <c r="D46" s="197">
        <v>1080</v>
      </c>
      <c r="E46" s="197">
        <v>722</v>
      </c>
      <c r="F46" s="197">
        <v>1778</v>
      </c>
      <c r="G46" s="197">
        <v>2269</v>
      </c>
      <c r="H46" s="198">
        <f t="shared" si="18"/>
        <v>0.27615298087739037</v>
      </c>
      <c r="I46" s="199">
        <f t="shared" si="1"/>
        <v>-9.05811623246493E-2</v>
      </c>
      <c r="J46" s="198">
        <f t="shared" si="19"/>
        <v>3.0728435923965741E-3</v>
      </c>
      <c r="K46" s="197">
        <v>31182</v>
      </c>
      <c r="L46" s="197">
        <v>11022</v>
      </c>
      <c r="M46" s="197">
        <v>16968</v>
      </c>
      <c r="N46" s="197">
        <v>29000</v>
      </c>
      <c r="O46" s="197">
        <v>33231</v>
      </c>
      <c r="P46" s="198">
        <f t="shared" si="20"/>
        <v>0.14589655172413796</v>
      </c>
      <c r="Q46" s="199">
        <f t="shared" si="9"/>
        <v>6.5710987107946872E-2</v>
      </c>
      <c r="R46" s="198">
        <f t="shared" si="21"/>
        <v>9.9192455033410409E-3</v>
      </c>
      <c r="S46" s="197">
        <v>33677</v>
      </c>
      <c r="T46" s="197">
        <v>12102</v>
      </c>
      <c r="U46" s="197">
        <v>17690</v>
      </c>
      <c r="V46" s="197">
        <v>30778</v>
      </c>
      <c r="W46" s="197">
        <v>35500</v>
      </c>
      <c r="X46" s="198">
        <f t="shared" si="22"/>
        <v>0.15342127493664304</v>
      </c>
      <c r="Y46" s="199">
        <f t="shared" si="10"/>
        <v>5.4131900109867237E-2</v>
      </c>
      <c r="Z46" s="198">
        <f t="shared" si="17"/>
        <v>9.5208314608313856E-3</v>
      </c>
    </row>
    <row r="47" spans="1:26" x14ac:dyDescent="0.25">
      <c r="A47" s="195" t="s">
        <v>128</v>
      </c>
      <c r="B47" s="196" t="s">
        <v>128</v>
      </c>
      <c r="C47" s="197">
        <v>3512</v>
      </c>
      <c r="D47" s="197">
        <v>1099</v>
      </c>
      <c r="E47" s="197">
        <v>749</v>
      </c>
      <c r="F47" s="197">
        <v>2218</v>
      </c>
      <c r="G47" s="197">
        <v>2218</v>
      </c>
      <c r="H47" s="198">
        <f t="shared" si="18"/>
        <v>0</v>
      </c>
      <c r="I47" s="199">
        <f t="shared" si="1"/>
        <v>-0.3684510250569476</v>
      </c>
      <c r="J47" s="198">
        <f t="shared" si="19"/>
        <v>3.0037757108574712E-3</v>
      </c>
      <c r="K47" s="197">
        <v>4530</v>
      </c>
      <c r="L47" s="197">
        <v>2296</v>
      </c>
      <c r="M47" s="197">
        <v>2639</v>
      </c>
      <c r="N47" s="197">
        <v>6605</v>
      </c>
      <c r="O47" s="197">
        <v>7002</v>
      </c>
      <c r="P47" s="198">
        <f t="shared" si="20"/>
        <v>6.0105980317940899E-2</v>
      </c>
      <c r="Q47" s="199">
        <f t="shared" si="9"/>
        <v>0.54569536423841059</v>
      </c>
      <c r="R47" s="198">
        <f t="shared" si="21"/>
        <v>2.0900531736750012E-3</v>
      </c>
      <c r="S47" s="197">
        <v>8042</v>
      </c>
      <c r="T47" s="197">
        <v>3395</v>
      </c>
      <c r="U47" s="197">
        <v>3388</v>
      </c>
      <c r="V47" s="197">
        <v>8823</v>
      </c>
      <c r="W47" s="197">
        <v>9220</v>
      </c>
      <c r="X47" s="198">
        <f t="shared" si="22"/>
        <v>4.4996033095318966E-2</v>
      </c>
      <c r="Y47" s="199">
        <f t="shared" si="10"/>
        <v>0.14648097488187029</v>
      </c>
      <c r="Z47" s="198">
        <f t="shared" si="17"/>
        <v>1.8234356692649369E-3</v>
      </c>
    </row>
    <row r="48" spans="1:26" x14ac:dyDescent="0.25">
      <c r="A48" s="195" t="s">
        <v>131</v>
      </c>
      <c r="B48" s="196" t="s">
        <v>131</v>
      </c>
      <c r="C48" s="197">
        <v>4005</v>
      </c>
      <c r="D48" s="197">
        <v>1080</v>
      </c>
      <c r="E48" s="197">
        <v>761</v>
      </c>
      <c r="F48" s="197">
        <v>1311</v>
      </c>
      <c r="G48" s="197">
        <v>1982</v>
      </c>
      <c r="H48" s="198">
        <f t="shared" si="18"/>
        <v>0.51182303585049582</v>
      </c>
      <c r="I48" s="199">
        <f t="shared" si="1"/>
        <v>-0.50511860174781531</v>
      </c>
      <c r="J48" s="198">
        <f t="shared" si="19"/>
        <v>2.6841674747157384E-3</v>
      </c>
      <c r="K48" s="197">
        <v>7898</v>
      </c>
      <c r="L48" s="197">
        <v>4136</v>
      </c>
      <c r="M48" s="197">
        <v>3019</v>
      </c>
      <c r="N48" s="197">
        <v>6804</v>
      </c>
      <c r="O48" s="197">
        <v>8431</v>
      </c>
      <c r="P48" s="198">
        <f t="shared" si="20"/>
        <v>0.23912404467960013</v>
      </c>
      <c r="Q48" s="199">
        <f t="shared" si="9"/>
        <v>6.7485439351734566E-2</v>
      </c>
      <c r="R48" s="198">
        <f t="shared" si="21"/>
        <v>2.5166007293993052E-3</v>
      </c>
      <c r="S48" s="197">
        <v>11903</v>
      </c>
      <c r="T48" s="197">
        <v>5216</v>
      </c>
      <c r="U48" s="197">
        <v>3780</v>
      </c>
      <c r="V48" s="197">
        <v>8115</v>
      </c>
      <c r="W48" s="197">
        <v>10413</v>
      </c>
      <c r="X48" s="198">
        <f t="shared" si="22"/>
        <v>0.28317929759704241</v>
      </c>
      <c r="Y48" s="199">
        <f t="shared" si="10"/>
        <v>-0.12517852642191041</v>
      </c>
      <c r="Z48" s="198">
        <f t="shared" si="17"/>
        <v>2.0344116971137724E-3</v>
      </c>
    </row>
    <row r="49" spans="1:26" x14ac:dyDescent="0.25">
      <c r="A49" s="201" t="s">
        <v>145</v>
      </c>
      <c r="B49" s="202" t="s">
        <v>145</v>
      </c>
      <c r="C49" s="203">
        <f>C41-SUM(C42:C48)</f>
        <v>42337</v>
      </c>
      <c r="D49" s="203">
        <f>D41-SUM(D42:D48)</f>
        <v>14436</v>
      </c>
      <c r="E49" s="203">
        <f>E41-SUM(E42:E48)</f>
        <v>19568</v>
      </c>
      <c r="F49" s="203">
        <f>F41-SUM(F42:F48)</f>
        <v>59733</v>
      </c>
      <c r="G49" s="203">
        <f>G41-SUM(G42:G48)</f>
        <v>69566</v>
      </c>
      <c r="H49" s="204">
        <f t="shared" si="18"/>
        <v>0.16461587397251098</v>
      </c>
      <c r="I49" s="205">
        <f t="shared" si="1"/>
        <v>0.64314901858894102</v>
      </c>
      <c r="J49" s="204">
        <f t="shared" si="19"/>
        <v>9.4211298963710929E-2</v>
      </c>
      <c r="K49" s="203">
        <f>K41-SUM(K42:K48)</f>
        <v>120962</v>
      </c>
      <c r="L49" s="203">
        <f>L41-SUM(L42:L48)</f>
        <v>33740</v>
      </c>
      <c r="M49" s="203">
        <f>M41-SUM(M42:M48)</f>
        <v>53170</v>
      </c>
      <c r="N49" s="203">
        <f>N41-SUM(N42:N48)</f>
        <v>141662</v>
      </c>
      <c r="O49" s="203">
        <f>O41-SUM(O42:O48)</f>
        <v>147551</v>
      </c>
      <c r="P49" s="204">
        <f t="shared" si="20"/>
        <v>4.157078115514401E-2</v>
      </c>
      <c r="Q49" s="205">
        <f t="shared" si="9"/>
        <v>0.21981283378251026</v>
      </c>
      <c r="R49" s="204">
        <f t="shared" si="21"/>
        <v>4.4043049961285365E-2</v>
      </c>
      <c r="S49" s="203">
        <f>S41-SUM(S42:S48)</f>
        <v>163299</v>
      </c>
      <c r="T49" s="203">
        <f>T41-SUM(T42:T48)</f>
        <v>48176</v>
      </c>
      <c r="U49" s="203">
        <f>U41-SUM(U42:U48)</f>
        <v>72738</v>
      </c>
      <c r="V49" s="203">
        <f>V41-SUM(V42:V48)</f>
        <v>201395</v>
      </c>
      <c r="W49" s="203">
        <f>W41-SUM(W42:W48)</f>
        <v>217117</v>
      </c>
      <c r="X49" s="204">
        <f t="shared" si="22"/>
        <v>7.8065493185034418E-2</v>
      </c>
      <c r="Y49" s="205">
        <f t="shared" si="10"/>
        <v>0.32956723556176093</v>
      </c>
      <c r="Z49" s="204">
        <f t="shared" si="17"/>
        <v>3.9147893657317884E-2</v>
      </c>
    </row>
    <row r="50" spans="1:26" x14ac:dyDescent="0.25">
      <c r="A50" s="1"/>
      <c r="B50" s="187" t="s">
        <v>46</v>
      </c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</row>
    <row r="51" spans="1:26" x14ac:dyDescent="0.25">
      <c r="A51" s="1" t="s">
        <v>0</v>
      </c>
      <c r="B51" s="188" t="s">
        <v>68</v>
      </c>
      <c r="C51" s="212">
        <f>C52+C55</f>
        <v>0</v>
      </c>
      <c r="D51" s="212">
        <f>D52+D55</f>
        <v>0</v>
      </c>
      <c r="E51" s="212">
        <f>E52+E55</f>
        <v>0</v>
      </c>
      <c r="F51" s="212">
        <f>F52+F55</f>
        <v>0</v>
      </c>
      <c r="G51" s="212">
        <f>G52+G55</f>
        <v>0</v>
      </c>
      <c r="H51" s="213" t="str">
        <f>IFERROR(G51/F51-1,"-")</f>
        <v>-</v>
      </c>
      <c r="I51" s="213" t="str">
        <f t="shared" si="1"/>
        <v>-</v>
      </c>
      <c r="J51" s="213">
        <f>G51/G$9</f>
        <v>0</v>
      </c>
      <c r="K51" s="212">
        <f>K52+K55</f>
        <v>0</v>
      </c>
      <c r="L51" s="212">
        <f>L52+L55</f>
        <v>0</v>
      </c>
      <c r="M51" s="212">
        <f>M52+M55</f>
        <v>0</v>
      </c>
      <c r="N51" s="212">
        <f>N52+N55</f>
        <v>0</v>
      </c>
      <c r="O51" s="212">
        <f>O52+O55</f>
        <v>0</v>
      </c>
      <c r="P51" s="213" t="str">
        <f>IFERROR(O51/N51-1,"-")</f>
        <v>-</v>
      </c>
      <c r="Q51" s="213" t="str">
        <f t="shared" si="9"/>
        <v>-</v>
      </c>
      <c r="R51" s="213">
        <f>O51/O$9</f>
        <v>0</v>
      </c>
      <c r="S51" s="212">
        <f>S52+S55</f>
        <v>38821</v>
      </c>
      <c r="T51" s="212">
        <f>T52+T55</f>
        <v>10755</v>
      </c>
      <c r="U51" s="212">
        <f>U52+U55</f>
        <v>20161</v>
      </c>
      <c r="V51" s="212">
        <f>V52+V55</f>
        <v>37638</v>
      </c>
      <c r="W51" s="212">
        <f>W52+W55</f>
        <v>50521</v>
      </c>
      <c r="X51" s="213">
        <f>IFERROR(W51/V51-1,"-")</f>
        <v>0.34228705032148365</v>
      </c>
      <c r="Y51" s="213">
        <f t="shared" si="10"/>
        <v>0.30138327194044456</v>
      </c>
      <c r="Z51" s="213">
        <f t="shared" ref="Z51:Z63" si="23">U51/U$9</f>
        <v>1.0850733922092796E-2</v>
      </c>
    </row>
    <row r="52" spans="1:26" x14ac:dyDescent="0.25">
      <c r="A52" s="1" t="s">
        <v>96</v>
      </c>
      <c r="B52" s="191" t="s">
        <v>97</v>
      </c>
      <c r="C52" s="192">
        <v>0</v>
      </c>
      <c r="D52" s="192">
        <v>0</v>
      </c>
      <c r="E52" s="192">
        <v>0</v>
      </c>
      <c r="F52" s="192">
        <v>0</v>
      </c>
      <c r="G52" s="192">
        <v>0</v>
      </c>
      <c r="H52" s="193" t="str">
        <f>IFERROR(G52/F52-1,"-")</f>
        <v>-</v>
      </c>
      <c r="I52" s="194" t="str">
        <f t="shared" si="1"/>
        <v>-</v>
      </c>
      <c r="J52" s="193">
        <f>G52/G$9</f>
        <v>0</v>
      </c>
      <c r="K52" s="192">
        <v>0</v>
      </c>
      <c r="L52" s="192">
        <v>0</v>
      </c>
      <c r="M52" s="192">
        <v>0</v>
      </c>
      <c r="N52" s="192">
        <v>0</v>
      </c>
      <c r="O52" s="192">
        <v>0</v>
      </c>
      <c r="P52" s="193" t="str">
        <f>IFERROR(O52/N52-1,"-")</f>
        <v>-</v>
      </c>
      <c r="Q52" s="194" t="str">
        <f t="shared" si="9"/>
        <v>-</v>
      </c>
      <c r="R52" s="193">
        <f>O52/O$9</f>
        <v>0</v>
      </c>
      <c r="S52" s="192">
        <v>8657</v>
      </c>
      <c r="T52" s="192">
        <v>1989</v>
      </c>
      <c r="U52" s="192">
        <v>4950</v>
      </c>
      <c r="V52" s="192">
        <v>6738</v>
      </c>
      <c r="W52" s="192">
        <v>20078</v>
      </c>
      <c r="X52" s="193">
        <f>IFERROR(W52/V52-1,"-")</f>
        <v>1.9798159691303057</v>
      </c>
      <c r="Y52" s="194">
        <f t="shared" si="10"/>
        <v>1.3192791960263373</v>
      </c>
      <c r="Z52" s="193">
        <f t="shared" si="23"/>
        <v>2.6641105557442262E-3</v>
      </c>
    </row>
    <row r="53" spans="1:26" x14ac:dyDescent="0.25">
      <c r="A53" s="195" t="s">
        <v>103</v>
      </c>
      <c r="B53" s="196" t="s">
        <v>103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8" t="str">
        <f>IFERROR(G53/F53-1,"-")</f>
        <v>-</v>
      </c>
      <c r="I53" s="199" t="str">
        <f t="shared" si="1"/>
        <v>-</v>
      </c>
      <c r="J53" s="198">
        <f>G53/G$9</f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8" t="str">
        <f>IFERROR(O53/N53-1,"-")</f>
        <v>-</v>
      </c>
      <c r="Q53" s="199" t="str">
        <f t="shared" si="9"/>
        <v>-</v>
      </c>
      <c r="R53" s="198">
        <f>O53/O$9</f>
        <v>0</v>
      </c>
      <c r="S53" s="197">
        <v>4791</v>
      </c>
      <c r="T53" s="197">
        <v>1487</v>
      </c>
      <c r="U53" s="197">
        <v>2415</v>
      </c>
      <c r="V53" s="197">
        <v>3508</v>
      </c>
      <c r="W53" s="197">
        <v>14700</v>
      </c>
      <c r="X53" s="198">
        <f>IFERROR(W53/V53-1,"-")</f>
        <v>3.1904218928164196</v>
      </c>
      <c r="Y53" s="199">
        <f t="shared" si="10"/>
        <v>2.0682529743268629</v>
      </c>
      <c r="Z53" s="198">
        <f t="shared" si="23"/>
        <v>1.299763028711577E-3</v>
      </c>
    </row>
    <row r="54" spans="1:26" x14ac:dyDescent="0.25">
      <c r="A54" s="195" t="s">
        <v>100</v>
      </c>
      <c r="B54" s="196" t="s">
        <v>100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8" t="str">
        <f>IFERROR(G54/F54-1,"-")</f>
        <v>-</v>
      </c>
      <c r="I54" s="199" t="str">
        <f t="shared" si="1"/>
        <v>-</v>
      </c>
      <c r="J54" s="198">
        <f>G54/G$9</f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8" t="str">
        <f>IFERROR(O54/N54-1,"-")</f>
        <v>-</v>
      </c>
      <c r="Q54" s="199" t="str">
        <f t="shared" si="9"/>
        <v>-</v>
      </c>
      <c r="R54" s="198">
        <f>O54/O$9</f>
        <v>0</v>
      </c>
      <c r="S54" s="197">
        <v>3866</v>
      </c>
      <c r="T54" s="197">
        <v>502</v>
      </c>
      <c r="U54" s="197">
        <v>2535</v>
      </c>
      <c r="V54" s="197">
        <v>3230</v>
      </c>
      <c r="W54" s="197">
        <v>5378</v>
      </c>
      <c r="X54" s="198">
        <f>IFERROR(W54/V54-1,"-")</f>
        <v>0.66501547987616094</v>
      </c>
      <c r="Y54" s="199">
        <f t="shared" si="10"/>
        <v>0.39110191412312467</v>
      </c>
      <c r="Z54" s="198">
        <f t="shared" si="23"/>
        <v>1.364347527032649E-3</v>
      </c>
    </row>
    <row r="55" spans="1:26" x14ac:dyDescent="0.25">
      <c r="A55" s="1" t="s">
        <v>146</v>
      </c>
      <c r="B55" s="191" t="s">
        <v>107</v>
      </c>
      <c r="C55" s="192">
        <v>0</v>
      </c>
      <c r="D55" s="192">
        <v>0</v>
      </c>
      <c r="E55" s="192">
        <v>0</v>
      </c>
      <c r="F55" s="192">
        <v>0</v>
      </c>
      <c r="G55" s="192">
        <v>0</v>
      </c>
      <c r="H55" s="193" t="str">
        <f>IFERROR(G55/F55-1,"-")</f>
        <v>-</v>
      </c>
      <c r="I55" s="194" t="str">
        <f t="shared" si="1"/>
        <v>-</v>
      </c>
      <c r="J55" s="193">
        <f>G55/G$9</f>
        <v>0</v>
      </c>
      <c r="K55" s="192">
        <v>0</v>
      </c>
      <c r="L55" s="192">
        <v>0</v>
      </c>
      <c r="M55" s="192">
        <v>0</v>
      </c>
      <c r="N55" s="192">
        <v>0</v>
      </c>
      <c r="O55" s="192">
        <v>0</v>
      </c>
      <c r="P55" s="193" t="str">
        <f>IFERROR(O55/N55-1,"-")</f>
        <v>-</v>
      </c>
      <c r="Q55" s="194" t="str">
        <f t="shared" si="9"/>
        <v>-</v>
      </c>
      <c r="R55" s="193">
        <f>O55/O$9</f>
        <v>0</v>
      </c>
      <c r="S55" s="192">
        <v>30164</v>
      </c>
      <c r="T55" s="192">
        <v>8766</v>
      </c>
      <c r="U55" s="192">
        <v>15211</v>
      </c>
      <c r="V55" s="192">
        <v>30900</v>
      </c>
      <c r="W55" s="192">
        <v>30443</v>
      </c>
      <c r="X55" s="193">
        <f>IFERROR(W55/V55-1,"-")</f>
        <v>-1.4789644012945025E-2</v>
      </c>
      <c r="Y55" s="194">
        <f t="shared" si="10"/>
        <v>9.2494364142685637E-3</v>
      </c>
      <c r="Z55" s="193">
        <f t="shared" si="23"/>
        <v>8.18662336634857E-3</v>
      </c>
    </row>
    <row r="56" spans="1:26" x14ac:dyDescent="0.25">
      <c r="A56" s="195" t="s">
        <v>110</v>
      </c>
      <c r="B56" s="196" t="s">
        <v>110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8" t="str">
        <f t="shared" ref="H56:H63" si="24">IFERROR(G56/F56-1,"-")</f>
        <v>-</v>
      </c>
      <c r="I56" s="199" t="str">
        <f t="shared" si="1"/>
        <v>-</v>
      </c>
      <c r="J56" s="198">
        <f t="shared" ref="J56:J63" si="25">G56/G$9</f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8" t="str">
        <f t="shared" ref="P56:P63" si="26">IFERROR(O56/N56-1,"-")</f>
        <v>-</v>
      </c>
      <c r="Q56" s="199" t="str">
        <f t="shared" si="9"/>
        <v>-</v>
      </c>
      <c r="R56" s="198">
        <f t="shared" ref="R56:R63" si="27">O56/O$9</f>
        <v>0</v>
      </c>
      <c r="S56" s="197">
        <v>8594</v>
      </c>
      <c r="T56" s="197">
        <v>2464</v>
      </c>
      <c r="U56" s="197">
        <v>3030</v>
      </c>
      <c r="V56" s="197">
        <v>10329</v>
      </c>
      <c r="W56" s="197">
        <v>9247</v>
      </c>
      <c r="X56" s="198">
        <f t="shared" ref="X56:X63" si="28">IFERROR(W56/V56-1,"-")</f>
        <v>-0.10475360635105047</v>
      </c>
      <c r="Y56" s="199">
        <f t="shared" si="10"/>
        <v>7.5983244123807303E-2</v>
      </c>
      <c r="Z56" s="198">
        <f t="shared" si="23"/>
        <v>1.6307585826070717E-3</v>
      </c>
    </row>
    <row r="57" spans="1:26" x14ac:dyDescent="0.25">
      <c r="A57" s="195" t="s">
        <v>113</v>
      </c>
      <c r="B57" s="196" t="s">
        <v>113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8" t="str">
        <f t="shared" si="24"/>
        <v>-</v>
      </c>
      <c r="I57" s="199" t="str">
        <f t="shared" si="1"/>
        <v>-</v>
      </c>
      <c r="J57" s="198">
        <f t="shared" si="25"/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8" t="str">
        <f t="shared" si="26"/>
        <v>-</v>
      </c>
      <c r="Q57" s="199" t="str">
        <f t="shared" si="9"/>
        <v>-</v>
      </c>
      <c r="R57" s="198">
        <f t="shared" si="27"/>
        <v>0</v>
      </c>
      <c r="S57" s="197">
        <v>9255</v>
      </c>
      <c r="T57" s="197">
        <v>2785</v>
      </c>
      <c r="U57" s="197">
        <v>5150</v>
      </c>
      <c r="V57" s="197">
        <v>6783</v>
      </c>
      <c r="W57" s="197">
        <v>6068</v>
      </c>
      <c r="X57" s="198">
        <f t="shared" si="28"/>
        <v>-0.10541058528674629</v>
      </c>
      <c r="Y57" s="199">
        <f t="shared" si="10"/>
        <v>-0.34435440302539166</v>
      </c>
      <c r="Z57" s="198">
        <f t="shared" si="23"/>
        <v>2.7717513862793464E-3</v>
      </c>
    </row>
    <row r="58" spans="1:26" x14ac:dyDescent="0.25">
      <c r="A58" s="195" t="s">
        <v>116</v>
      </c>
      <c r="B58" s="196" t="s">
        <v>116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8" t="str">
        <f t="shared" si="24"/>
        <v>-</v>
      </c>
      <c r="I58" s="199" t="str">
        <f t="shared" si="1"/>
        <v>-</v>
      </c>
      <c r="J58" s="198">
        <f t="shared" si="25"/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8" t="str">
        <f t="shared" si="26"/>
        <v>-</v>
      </c>
      <c r="Q58" s="199" t="str">
        <f t="shared" si="9"/>
        <v>-</v>
      </c>
      <c r="R58" s="198">
        <f t="shared" si="27"/>
        <v>0</v>
      </c>
      <c r="S58" s="197">
        <v>1959</v>
      </c>
      <c r="T58" s="197">
        <v>488</v>
      </c>
      <c r="U58" s="197">
        <v>1642</v>
      </c>
      <c r="V58" s="197">
        <v>2739</v>
      </c>
      <c r="W58" s="197">
        <v>2907</v>
      </c>
      <c r="X58" s="198">
        <f t="shared" si="28"/>
        <v>6.1336254107338339E-2</v>
      </c>
      <c r="Y58" s="199">
        <f t="shared" si="10"/>
        <v>0.48392036753445633</v>
      </c>
      <c r="Z58" s="198">
        <f t="shared" si="23"/>
        <v>8.8373121869333722E-4</v>
      </c>
    </row>
    <row r="59" spans="1:26" x14ac:dyDescent="0.25">
      <c r="A59" s="195" t="s">
        <v>123</v>
      </c>
      <c r="B59" s="196" t="s">
        <v>123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8" t="str">
        <f t="shared" si="24"/>
        <v>-</v>
      </c>
      <c r="I59" s="199" t="str">
        <f t="shared" si="1"/>
        <v>-</v>
      </c>
      <c r="J59" s="198">
        <f t="shared" si="25"/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8" t="str">
        <f t="shared" si="26"/>
        <v>-</v>
      </c>
      <c r="Q59" s="199" t="str">
        <f t="shared" si="9"/>
        <v>-</v>
      </c>
      <c r="R59" s="198">
        <f t="shared" si="27"/>
        <v>0</v>
      </c>
      <c r="S59" s="197">
        <v>546</v>
      </c>
      <c r="T59" s="197">
        <v>271</v>
      </c>
      <c r="U59" s="197">
        <v>377</v>
      </c>
      <c r="V59" s="197">
        <v>866</v>
      </c>
      <c r="W59" s="197">
        <v>806</v>
      </c>
      <c r="X59" s="198">
        <f t="shared" si="28"/>
        <v>-6.9284064665127043E-2</v>
      </c>
      <c r="Y59" s="199">
        <f t="shared" si="10"/>
        <v>0.47619047619047628</v>
      </c>
      <c r="Z59" s="198">
        <f t="shared" si="23"/>
        <v>2.0290296555870165E-4</v>
      </c>
    </row>
    <row r="60" spans="1:26" x14ac:dyDescent="0.25">
      <c r="A60" s="195" t="s">
        <v>119</v>
      </c>
      <c r="B60" s="196" t="s">
        <v>119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8" t="str">
        <f t="shared" si="24"/>
        <v>-</v>
      </c>
      <c r="I60" s="199" t="str">
        <f t="shared" si="1"/>
        <v>-</v>
      </c>
      <c r="J60" s="198">
        <f t="shared" si="25"/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8" t="str">
        <f t="shared" si="26"/>
        <v>-</v>
      </c>
      <c r="Q60" s="199" t="str">
        <f t="shared" si="9"/>
        <v>-</v>
      </c>
      <c r="R60" s="198">
        <f t="shared" si="27"/>
        <v>0</v>
      </c>
      <c r="S60" s="197">
        <v>636</v>
      </c>
      <c r="T60" s="197">
        <v>177</v>
      </c>
      <c r="U60" s="197">
        <v>476</v>
      </c>
      <c r="V60" s="197">
        <v>649</v>
      </c>
      <c r="W60" s="197">
        <v>683</v>
      </c>
      <c r="X60" s="198">
        <f t="shared" si="28"/>
        <v>5.238828967642517E-2</v>
      </c>
      <c r="Y60" s="199">
        <f t="shared" si="10"/>
        <v>7.3899371069182429E-2</v>
      </c>
      <c r="Z60" s="198">
        <f t="shared" si="23"/>
        <v>2.5618517667358616E-4</v>
      </c>
    </row>
    <row r="61" spans="1:26" x14ac:dyDescent="0.25">
      <c r="A61" s="195" t="s">
        <v>128</v>
      </c>
      <c r="B61" s="196" t="s">
        <v>128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8" t="str">
        <f t="shared" si="24"/>
        <v>-</v>
      </c>
      <c r="I61" s="199" t="str">
        <f t="shared" si="1"/>
        <v>-</v>
      </c>
      <c r="J61" s="198">
        <f t="shared" si="25"/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8" t="str">
        <f t="shared" si="26"/>
        <v>-</v>
      </c>
      <c r="Q61" s="199" t="str">
        <f t="shared" si="9"/>
        <v>-</v>
      </c>
      <c r="R61" s="198">
        <f t="shared" si="27"/>
        <v>0</v>
      </c>
      <c r="S61" s="197">
        <v>160</v>
      </c>
      <c r="T61" s="197">
        <v>76</v>
      </c>
      <c r="U61" s="197">
        <v>98</v>
      </c>
      <c r="V61" s="197">
        <v>132</v>
      </c>
      <c r="W61" s="197">
        <v>239</v>
      </c>
      <c r="X61" s="198">
        <f t="shared" si="28"/>
        <v>0.81060606060606055</v>
      </c>
      <c r="Y61" s="199">
        <f t="shared" si="10"/>
        <v>0.49374999999999991</v>
      </c>
      <c r="Z61" s="198">
        <f t="shared" si="23"/>
        <v>5.2744006962208921E-5</v>
      </c>
    </row>
    <row r="62" spans="1:26" x14ac:dyDescent="0.25">
      <c r="A62" s="195" t="s">
        <v>131</v>
      </c>
      <c r="B62" s="196" t="s">
        <v>131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8" t="str">
        <f t="shared" si="24"/>
        <v>-</v>
      </c>
      <c r="I62" s="199" t="str">
        <f t="shared" si="1"/>
        <v>-</v>
      </c>
      <c r="J62" s="198">
        <f t="shared" si="25"/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8" t="str">
        <f t="shared" si="26"/>
        <v>-</v>
      </c>
      <c r="Q62" s="199" t="str">
        <f t="shared" si="9"/>
        <v>-</v>
      </c>
      <c r="R62" s="198">
        <f t="shared" si="27"/>
        <v>0</v>
      </c>
      <c r="S62" s="197">
        <v>340</v>
      </c>
      <c r="T62" s="197">
        <v>121</v>
      </c>
      <c r="U62" s="197">
        <v>91</v>
      </c>
      <c r="V62" s="197">
        <v>153</v>
      </c>
      <c r="W62" s="197">
        <v>195</v>
      </c>
      <c r="X62" s="198">
        <f t="shared" si="28"/>
        <v>0.27450980392156854</v>
      </c>
      <c r="Y62" s="199">
        <f t="shared" si="10"/>
        <v>-0.42647058823529416</v>
      </c>
      <c r="Z62" s="198">
        <f t="shared" si="23"/>
        <v>4.8976577893479713E-5</v>
      </c>
    </row>
    <row r="63" spans="1:26" x14ac:dyDescent="0.25">
      <c r="A63" s="201" t="s">
        <v>145</v>
      </c>
      <c r="B63" s="202" t="s">
        <v>145</v>
      </c>
      <c r="C63" s="203">
        <f>C55-SUM(C56:C62)</f>
        <v>0</v>
      </c>
      <c r="D63" s="203">
        <f>D55-SUM(D56:D62)</f>
        <v>0</v>
      </c>
      <c r="E63" s="203">
        <f>E55-SUM(E56:E62)</f>
        <v>0</v>
      </c>
      <c r="F63" s="203">
        <f>F55-SUM(F56:F62)</f>
        <v>0</v>
      </c>
      <c r="G63" s="203">
        <f>G55-SUM(G56:G62)</f>
        <v>0</v>
      </c>
      <c r="H63" s="204" t="str">
        <f t="shared" si="24"/>
        <v>-</v>
      </c>
      <c r="I63" s="205" t="str">
        <f t="shared" si="1"/>
        <v>-</v>
      </c>
      <c r="J63" s="204">
        <f t="shared" si="25"/>
        <v>0</v>
      </c>
      <c r="K63" s="203">
        <f>K55-SUM(K56:K62)</f>
        <v>0</v>
      </c>
      <c r="L63" s="203">
        <f>L55-SUM(L56:L62)</f>
        <v>0</v>
      </c>
      <c r="M63" s="203">
        <f>M55-SUM(M56:M62)</f>
        <v>0</v>
      </c>
      <c r="N63" s="203">
        <f>N55-SUM(N56:N62)</f>
        <v>0</v>
      </c>
      <c r="O63" s="203">
        <f>O55-SUM(O56:O62)</f>
        <v>0</v>
      </c>
      <c r="P63" s="204" t="str">
        <f t="shared" si="26"/>
        <v>-</v>
      </c>
      <c r="Q63" s="205" t="str">
        <f t="shared" si="9"/>
        <v>-</v>
      </c>
      <c r="R63" s="204">
        <f t="shared" si="27"/>
        <v>0</v>
      </c>
      <c r="S63" s="203">
        <f>S55-SUM(S56:S62)</f>
        <v>8674</v>
      </c>
      <c r="T63" s="203">
        <f>T55-SUM(T56:T62)</f>
        <v>2384</v>
      </c>
      <c r="U63" s="203">
        <f>U55-SUM(U56:U62)</f>
        <v>4347</v>
      </c>
      <c r="V63" s="203">
        <f>V55-SUM(V56:V62)</f>
        <v>9249</v>
      </c>
      <c r="W63" s="203">
        <f>W55-SUM(W56:W62)</f>
        <v>10298</v>
      </c>
      <c r="X63" s="204">
        <f t="shared" si="28"/>
        <v>0.11341766677478637</v>
      </c>
      <c r="Y63" s="205">
        <f t="shared" si="10"/>
        <v>0.18722619322112055</v>
      </c>
      <c r="Z63" s="204">
        <f t="shared" si="23"/>
        <v>2.3395734516808383E-3</v>
      </c>
    </row>
    <row r="64" spans="1:26" x14ac:dyDescent="0.25">
      <c r="A64" s="1"/>
      <c r="B64" s="187" t="s">
        <v>47</v>
      </c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</row>
    <row r="65" spans="1:26" x14ac:dyDescent="0.25">
      <c r="A65" s="1" t="s">
        <v>0</v>
      </c>
      <c r="B65" s="188" t="s">
        <v>68</v>
      </c>
      <c r="C65" s="212">
        <f>C66+C69</f>
        <v>12795</v>
      </c>
      <c r="D65" s="212">
        <f>D66+D69</f>
        <v>0</v>
      </c>
      <c r="E65" s="212">
        <f>E66+E69</f>
        <v>0</v>
      </c>
      <c r="F65" s="212">
        <f>F66+F69</f>
        <v>0</v>
      </c>
      <c r="G65" s="212">
        <f>G66+G69</f>
        <v>0</v>
      </c>
      <c r="H65" s="213" t="str">
        <f>IFERROR(G65/F65-1,"-")</f>
        <v>-</v>
      </c>
      <c r="I65" s="213">
        <f t="shared" si="1"/>
        <v>-1</v>
      </c>
      <c r="J65" s="213">
        <f>G65/G$9</f>
        <v>0</v>
      </c>
      <c r="K65" s="212">
        <f>K66+K69</f>
        <v>122557</v>
      </c>
      <c r="L65" s="212">
        <f>L66+L69</f>
        <v>0</v>
      </c>
      <c r="M65" s="212">
        <f>M66+M69</f>
        <v>0</v>
      </c>
      <c r="N65" s="212">
        <f>N66+N69</f>
        <v>0</v>
      </c>
      <c r="O65" s="212">
        <f>O66+O69</f>
        <v>0</v>
      </c>
      <c r="P65" s="213" t="str">
        <f>IFERROR(O65/N65-1,"-")</f>
        <v>-</v>
      </c>
      <c r="Q65" s="213">
        <f t="shared" si="9"/>
        <v>-1</v>
      </c>
      <c r="R65" s="213">
        <f>O65/O$9</f>
        <v>0</v>
      </c>
      <c r="S65" s="212">
        <f>S66+S69</f>
        <v>135352</v>
      </c>
      <c r="T65" s="212">
        <f>T66+T69</f>
        <v>54073</v>
      </c>
      <c r="U65" s="212">
        <f>U66+U69</f>
        <v>62020</v>
      </c>
      <c r="V65" s="212">
        <f>V66+V69</f>
        <v>151473</v>
      </c>
      <c r="W65" s="212">
        <f>W66+W69</f>
        <v>170958</v>
      </c>
      <c r="X65" s="213">
        <f>IFERROR(W65/V65-1,"-")</f>
        <v>0.12863678675407497</v>
      </c>
      <c r="Y65" s="213">
        <f t="shared" si="10"/>
        <v>0.26306223772090553</v>
      </c>
      <c r="Z65" s="213">
        <f t="shared" ref="Z65:Z77" si="29">U65/U$9</f>
        <v>3.3379421548940788E-2</v>
      </c>
    </row>
    <row r="66" spans="1:26" x14ac:dyDescent="0.25">
      <c r="A66" s="1" t="s">
        <v>96</v>
      </c>
      <c r="B66" s="191" t="s">
        <v>97</v>
      </c>
      <c r="C66" s="192">
        <v>2002</v>
      </c>
      <c r="D66" s="192">
        <v>0</v>
      </c>
      <c r="E66" s="192">
        <v>0</v>
      </c>
      <c r="F66" s="192">
        <v>0</v>
      </c>
      <c r="G66" s="192">
        <v>0</v>
      </c>
      <c r="H66" s="193" t="str">
        <f>IFERROR(G66/F66-1,"-")</f>
        <v>-</v>
      </c>
      <c r="I66" s="194">
        <f t="shared" si="1"/>
        <v>-1</v>
      </c>
      <c r="J66" s="193">
        <f>G66/G$9</f>
        <v>0</v>
      </c>
      <c r="K66" s="192">
        <v>39360</v>
      </c>
      <c r="L66" s="192">
        <v>0</v>
      </c>
      <c r="M66" s="192">
        <v>0</v>
      </c>
      <c r="N66" s="192">
        <v>0</v>
      </c>
      <c r="O66" s="192">
        <v>0</v>
      </c>
      <c r="P66" s="193" t="str">
        <f>IFERROR(O66/N66-1,"-")</f>
        <v>-</v>
      </c>
      <c r="Q66" s="194">
        <f t="shared" si="9"/>
        <v>-1</v>
      </c>
      <c r="R66" s="193">
        <f>O66/O$9</f>
        <v>0</v>
      </c>
      <c r="S66" s="192">
        <v>41362</v>
      </c>
      <c r="T66" s="192">
        <v>24032</v>
      </c>
      <c r="U66" s="192">
        <v>25803</v>
      </c>
      <c r="V66" s="192">
        <v>30941</v>
      </c>
      <c r="W66" s="192">
        <v>45548</v>
      </c>
      <c r="X66" s="193">
        <f>IFERROR(W66/V66-1,"-")</f>
        <v>0.47209204615235456</v>
      </c>
      <c r="Y66" s="194">
        <f t="shared" si="10"/>
        <v>0.1012040036748707</v>
      </c>
      <c r="Z66" s="193">
        <f t="shared" si="29"/>
        <v>1.3887281751488538E-2</v>
      </c>
    </row>
    <row r="67" spans="1:26" x14ac:dyDescent="0.25">
      <c r="A67" s="195" t="s">
        <v>103</v>
      </c>
      <c r="B67" s="196" t="s">
        <v>103</v>
      </c>
      <c r="C67" s="197">
        <v>1510</v>
      </c>
      <c r="D67" s="197">
        <v>0</v>
      </c>
      <c r="E67" s="197">
        <v>0</v>
      </c>
      <c r="F67" s="197">
        <v>0</v>
      </c>
      <c r="G67" s="197">
        <v>0</v>
      </c>
      <c r="H67" s="198" t="str">
        <f>IFERROR(G67/F67-1,"-")</f>
        <v>-</v>
      </c>
      <c r="I67" s="199">
        <f t="shared" si="1"/>
        <v>-1</v>
      </c>
      <c r="J67" s="198">
        <f>G67/G$9</f>
        <v>0</v>
      </c>
      <c r="K67" s="197">
        <v>20727</v>
      </c>
      <c r="L67" s="197">
        <v>0</v>
      </c>
      <c r="M67" s="197">
        <v>0</v>
      </c>
      <c r="N67" s="197">
        <v>0</v>
      </c>
      <c r="O67" s="197">
        <v>0</v>
      </c>
      <c r="P67" s="198" t="str">
        <f>IFERROR(O67/N67-1,"-")</f>
        <v>-</v>
      </c>
      <c r="Q67" s="199">
        <f t="shared" si="9"/>
        <v>-1</v>
      </c>
      <c r="R67" s="198">
        <f>O67/O$9</f>
        <v>0</v>
      </c>
      <c r="S67" s="197">
        <v>22237</v>
      </c>
      <c r="T67" s="197">
        <v>8814</v>
      </c>
      <c r="U67" s="197">
        <v>21207</v>
      </c>
      <c r="V67" s="197">
        <v>22920</v>
      </c>
      <c r="W67" s="197">
        <v>31464</v>
      </c>
      <c r="X67" s="198">
        <f>IFERROR(W67/V67-1,"-")</f>
        <v>0.37277486910994773</v>
      </c>
      <c r="Y67" s="199">
        <f t="shared" si="10"/>
        <v>0.41493906552142823</v>
      </c>
      <c r="Z67" s="198">
        <f t="shared" si="29"/>
        <v>1.1413695465791475E-2</v>
      </c>
    </row>
    <row r="68" spans="1:26" x14ac:dyDescent="0.25">
      <c r="A68" s="195" t="s">
        <v>100</v>
      </c>
      <c r="B68" s="196" t="s">
        <v>100</v>
      </c>
      <c r="C68" s="197">
        <v>492</v>
      </c>
      <c r="D68" s="197">
        <v>0</v>
      </c>
      <c r="E68" s="197">
        <v>0</v>
      </c>
      <c r="F68" s="197">
        <v>0</v>
      </c>
      <c r="G68" s="197">
        <v>0</v>
      </c>
      <c r="H68" s="198" t="str">
        <f>IFERROR(G68/F68-1,"-")</f>
        <v>-</v>
      </c>
      <c r="I68" s="199">
        <f t="shared" si="1"/>
        <v>-1</v>
      </c>
      <c r="J68" s="198">
        <f>G68/G$9</f>
        <v>0</v>
      </c>
      <c r="K68" s="197">
        <v>18633</v>
      </c>
      <c r="L68" s="197">
        <v>0</v>
      </c>
      <c r="M68" s="197">
        <v>0</v>
      </c>
      <c r="N68" s="197">
        <v>0</v>
      </c>
      <c r="O68" s="197">
        <v>0</v>
      </c>
      <c r="P68" s="198" t="str">
        <f>IFERROR(O68/N68-1,"-")</f>
        <v>-</v>
      </c>
      <c r="Q68" s="199">
        <f t="shared" si="9"/>
        <v>-1</v>
      </c>
      <c r="R68" s="198">
        <f>O68/O$9</f>
        <v>0</v>
      </c>
      <c r="S68" s="197">
        <v>19125</v>
      </c>
      <c r="T68" s="197">
        <v>15218</v>
      </c>
      <c r="U68" s="197">
        <v>4596</v>
      </c>
      <c r="V68" s="197">
        <v>8021</v>
      </c>
      <c r="W68" s="197">
        <v>14084</v>
      </c>
      <c r="X68" s="198">
        <f>IFERROR(W68/V68-1,"-")</f>
        <v>0.75589078668495202</v>
      </c>
      <c r="Y68" s="199">
        <f t="shared" si="10"/>
        <v>-0.26358169934640518</v>
      </c>
      <c r="Z68" s="198">
        <f t="shared" si="29"/>
        <v>2.4735862856970631E-3</v>
      </c>
    </row>
    <row r="69" spans="1:26" x14ac:dyDescent="0.25">
      <c r="A69" s="1" t="s">
        <v>146</v>
      </c>
      <c r="B69" s="191" t="s">
        <v>107</v>
      </c>
      <c r="C69" s="192">
        <v>10793</v>
      </c>
      <c r="D69" s="192">
        <v>0</v>
      </c>
      <c r="E69" s="192">
        <v>0</v>
      </c>
      <c r="F69" s="192">
        <v>0</v>
      </c>
      <c r="G69" s="192">
        <v>0</v>
      </c>
      <c r="H69" s="193" t="str">
        <f>IFERROR(G69/F69-1,"-")</f>
        <v>-</v>
      </c>
      <c r="I69" s="194">
        <f t="shared" si="1"/>
        <v>-1</v>
      </c>
      <c r="J69" s="193">
        <f>G69/G$9</f>
        <v>0</v>
      </c>
      <c r="K69" s="192">
        <v>83197</v>
      </c>
      <c r="L69" s="192">
        <v>0</v>
      </c>
      <c r="M69" s="192">
        <v>0</v>
      </c>
      <c r="N69" s="192">
        <v>0</v>
      </c>
      <c r="O69" s="192">
        <v>0</v>
      </c>
      <c r="P69" s="193" t="str">
        <f>IFERROR(O69/N69-1,"-")</f>
        <v>-</v>
      </c>
      <c r="Q69" s="194">
        <f t="shared" si="9"/>
        <v>-1</v>
      </c>
      <c r="R69" s="193">
        <f>O69/O$9</f>
        <v>0</v>
      </c>
      <c r="S69" s="192">
        <v>93990</v>
      </c>
      <c r="T69" s="192">
        <v>30041</v>
      </c>
      <c r="U69" s="192">
        <v>36217</v>
      </c>
      <c r="V69" s="192">
        <v>120532</v>
      </c>
      <c r="W69" s="192">
        <v>125410</v>
      </c>
      <c r="X69" s="193">
        <f>IFERROR(W69/V69-1,"-")</f>
        <v>4.0470580426774649E-2</v>
      </c>
      <c r="Y69" s="194">
        <f t="shared" si="10"/>
        <v>0.33429088200872425</v>
      </c>
      <c r="Z69" s="193">
        <f t="shared" si="29"/>
        <v>1.9492139797452249E-2</v>
      </c>
    </row>
    <row r="70" spans="1:26" x14ac:dyDescent="0.25">
      <c r="A70" s="195" t="s">
        <v>110</v>
      </c>
      <c r="B70" s="196" t="s">
        <v>110</v>
      </c>
      <c r="C70" s="197">
        <v>1499</v>
      </c>
      <c r="D70" s="197">
        <v>0</v>
      </c>
      <c r="E70" s="197">
        <v>0</v>
      </c>
      <c r="F70" s="197">
        <v>0</v>
      </c>
      <c r="G70" s="197">
        <v>0</v>
      </c>
      <c r="H70" s="198" t="str">
        <f t="shared" ref="H70:H77" si="30">IFERROR(G70/F70-1,"-")</f>
        <v>-</v>
      </c>
      <c r="I70" s="199">
        <f t="shared" si="1"/>
        <v>-1</v>
      </c>
      <c r="J70" s="198">
        <f t="shared" ref="J70:J77" si="31">G70/G$9</f>
        <v>0</v>
      </c>
      <c r="K70" s="197">
        <v>39253</v>
      </c>
      <c r="L70" s="197">
        <v>0</v>
      </c>
      <c r="M70" s="197">
        <v>0</v>
      </c>
      <c r="N70" s="197">
        <v>0</v>
      </c>
      <c r="O70" s="197">
        <v>0</v>
      </c>
      <c r="P70" s="198" t="str">
        <f t="shared" ref="P70:P77" si="32">IFERROR(O70/N70-1,"-")</f>
        <v>-</v>
      </c>
      <c r="Q70" s="199">
        <f t="shared" si="9"/>
        <v>-1</v>
      </c>
      <c r="R70" s="198">
        <f t="shared" ref="R70:R77" si="33">O70/O$9</f>
        <v>0</v>
      </c>
      <c r="S70" s="197">
        <v>40752</v>
      </c>
      <c r="T70" s="197">
        <v>13564</v>
      </c>
      <c r="U70" s="197">
        <v>7549</v>
      </c>
      <c r="V70" s="197">
        <v>52809</v>
      </c>
      <c r="W70" s="197">
        <v>48101</v>
      </c>
      <c r="X70" s="198">
        <f t="shared" ref="X70:X77" si="34">IFERROR(W70/V70-1,"-")</f>
        <v>-8.9151470393304177E-2</v>
      </c>
      <c r="Y70" s="199">
        <f t="shared" si="10"/>
        <v>0.18033470749901848</v>
      </c>
      <c r="Z70" s="198">
        <f t="shared" si="29"/>
        <v>4.0629031485481136E-3</v>
      </c>
    </row>
    <row r="71" spans="1:26" x14ac:dyDescent="0.25">
      <c r="A71" s="195" t="s">
        <v>113</v>
      </c>
      <c r="B71" s="196" t="s">
        <v>113</v>
      </c>
      <c r="C71" s="197">
        <v>1882</v>
      </c>
      <c r="D71" s="197">
        <v>0</v>
      </c>
      <c r="E71" s="197">
        <v>0</v>
      </c>
      <c r="F71" s="197">
        <v>0</v>
      </c>
      <c r="G71" s="197">
        <v>0</v>
      </c>
      <c r="H71" s="198" t="str">
        <f t="shared" si="30"/>
        <v>-</v>
      </c>
      <c r="I71" s="199">
        <f t="shared" si="1"/>
        <v>-1</v>
      </c>
      <c r="J71" s="198">
        <f t="shared" si="31"/>
        <v>0</v>
      </c>
      <c r="K71" s="197">
        <v>9305</v>
      </c>
      <c r="L71" s="197">
        <v>0</v>
      </c>
      <c r="M71" s="197">
        <v>0</v>
      </c>
      <c r="N71" s="197">
        <v>0</v>
      </c>
      <c r="O71" s="197">
        <v>0</v>
      </c>
      <c r="P71" s="198" t="str">
        <f t="shared" si="32"/>
        <v>-</v>
      </c>
      <c r="Q71" s="199">
        <f t="shared" si="9"/>
        <v>-1</v>
      </c>
      <c r="R71" s="198">
        <f t="shared" si="33"/>
        <v>0</v>
      </c>
      <c r="S71" s="197">
        <v>11187</v>
      </c>
      <c r="T71" s="197">
        <v>3277</v>
      </c>
      <c r="U71" s="197">
        <v>3513</v>
      </c>
      <c r="V71" s="197">
        <v>7009</v>
      </c>
      <c r="W71" s="197">
        <v>9961</v>
      </c>
      <c r="X71" s="198">
        <f t="shared" si="34"/>
        <v>0.42117277785704088</v>
      </c>
      <c r="Y71" s="199">
        <f t="shared" si="10"/>
        <v>-0.10959149012246361</v>
      </c>
      <c r="Z71" s="198">
        <f t="shared" si="29"/>
        <v>1.8907111883493871E-3</v>
      </c>
    </row>
    <row r="72" spans="1:26" x14ac:dyDescent="0.25">
      <c r="A72" s="195" t="s">
        <v>116</v>
      </c>
      <c r="B72" s="196" t="s">
        <v>116</v>
      </c>
      <c r="C72" s="197">
        <v>2393</v>
      </c>
      <c r="D72" s="197">
        <v>0</v>
      </c>
      <c r="E72" s="197">
        <v>0</v>
      </c>
      <c r="F72" s="197">
        <v>0</v>
      </c>
      <c r="G72" s="197">
        <v>0</v>
      </c>
      <c r="H72" s="198" t="str">
        <f t="shared" si="30"/>
        <v>-</v>
      </c>
      <c r="I72" s="199">
        <f t="shared" si="1"/>
        <v>-1</v>
      </c>
      <c r="J72" s="198">
        <f t="shared" si="31"/>
        <v>0</v>
      </c>
      <c r="K72" s="197">
        <v>8387</v>
      </c>
      <c r="L72" s="197">
        <v>0</v>
      </c>
      <c r="M72" s="197">
        <v>0</v>
      </c>
      <c r="N72" s="197">
        <v>0</v>
      </c>
      <c r="O72" s="197">
        <v>0</v>
      </c>
      <c r="P72" s="198" t="str">
        <f t="shared" si="32"/>
        <v>-</v>
      </c>
      <c r="Q72" s="199">
        <f t="shared" si="9"/>
        <v>-1</v>
      </c>
      <c r="R72" s="198">
        <f t="shared" si="33"/>
        <v>0</v>
      </c>
      <c r="S72" s="197">
        <v>10780</v>
      </c>
      <c r="T72" s="197">
        <v>3407</v>
      </c>
      <c r="U72" s="197">
        <v>6247</v>
      </c>
      <c r="V72" s="197">
        <v>17604</v>
      </c>
      <c r="W72" s="197">
        <v>15357</v>
      </c>
      <c r="X72" s="198">
        <f t="shared" si="34"/>
        <v>-0.12764144512610776</v>
      </c>
      <c r="Y72" s="199">
        <f t="shared" si="10"/>
        <v>0.42458256029684605</v>
      </c>
      <c r="Z72" s="198">
        <f t="shared" si="29"/>
        <v>3.3621613417644807E-3</v>
      </c>
    </row>
    <row r="73" spans="1:26" x14ac:dyDescent="0.25">
      <c r="A73" s="195" t="s">
        <v>123</v>
      </c>
      <c r="B73" s="196" t="s">
        <v>123</v>
      </c>
      <c r="C73" s="197">
        <v>100</v>
      </c>
      <c r="D73" s="197">
        <v>0</v>
      </c>
      <c r="E73" s="197">
        <v>0</v>
      </c>
      <c r="F73" s="197">
        <v>0</v>
      </c>
      <c r="G73" s="197">
        <v>0</v>
      </c>
      <c r="H73" s="198" t="str">
        <f t="shared" si="30"/>
        <v>-</v>
      </c>
      <c r="I73" s="199">
        <f t="shared" si="1"/>
        <v>-1</v>
      </c>
      <c r="J73" s="198">
        <f t="shared" si="31"/>
        <v>0</v>
      </c>
      <c r="K73" s="197">
        <v>1619</v>
      </c>
      <c r="L73" s="197">
        <v>0</v>
      </c>
      <c r="M73" s="197">
        <v>0</v>
      </c>
      <c r="N73" s="197">
        <v>0</v>
      </c>
      <c r="O73" s="197">
        <v>0</v>
      </c>
      <c r="P73" s="198" t="str">
        <f t="shared" si="32"/>
        <v>-</v>
      </c>
      <c r="Q73" s="199">
        <f t="shared" si="9"/>
        <v>-1</v>
      </c>
      <c r="R73" s="198">
        <f t="shared" si="33"/>
        <v>0</v>
      </c>
      <c r="S73" s="197">
        <v>1719</v>
      </c>
      <c r="T73" s="197">
        <v>502</v>
      </c>
      <c r="U73" s="197">
        <v>1777</v>
      </c>
      <c r="V73" s="197">
        <v>2468</v>
      </c>
      <c r="W73" s="197">
        <v>3478</v>
      </c>
      <c r="X73" s="198">
        <f t="shared" si="34"/>
        <v>0.4092382495948137</v>
      </c>
      <c r="Y73" s="199">
        <f t="shared" si="10"/>
        <v>1.0232693426410706</v>
      </c>
      <c r="Z73" s="198">
        <f t="shared" si="29"/>
        <v>9.5638877930454339E-4</v>
      </c>
    </row>
    <row r="74" spans="1:26" x14ac:dyDescent="0.25">
      <c r="A74" s="195" t="s">
        <v>119</v>
      </c>
      <c r="B74" s="196" t="s">
        <v>119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8" t="str">
        <f t="shared" si="30"/>
        <v>-</v>
      </c>
      <c r="I74" s="199" t="str">
        <f t="shared" ref="I74:I137" si="35">IFERROR(G74/C74-1,"-")</f>
        <v>-</v>
      </c>
      <c r="J74" s="198">
        <f t="shared" si="31"/>
        <v>0</v>
      </c>
      <c r="K74" s="197">
        <v>2455</v>
      </c>
      <c r="L74" s="197">
        <v>0</v>
      </c>
      <c r="M74" s="197">
        <v>0</v>
      </c>
      <c r="N74" s="197">
        <v>0</v>
      </c>
      <c r="O74" s="197">
        <v>0</v>
      </c>
      <c r="P74" s="198" t="str">
        <f t="shared" si="32"/>
        <v>-</v>
      </c>
      <c r="Q74" s="199">
        <f t="shared" si="9"/>
        <v>-1</v>
      </c>
      <c r="R74" s="198">
        <f t="shared" si="33"/>
        <v>0</v>
      </c>
      <c r="S74" s="197">
        <v>2455</v>
      </c>
      <c r="T74" s="197">
        <v>1200</v>
      </c>
      <c r="U74" s="197">
        <v>1607</v>
      </c>
      <c r="V74" s="197">
        <v>2853</v>
      </c>
      <c r="W74" s="197">
        <v>2272</v>
      </c>
      <c r="X74" s="198">
        <f t="shared" si="34"/>
        <v>-0.20364528566421314</v>
      </c>
      <c r="Y74" s="199">
        <f t="shared" si="10"/>
        <v>-7.4541751527494871E-2</v>
      </c>
      <c r="Z74" s="198">
        <f t="shared" si="29"/>
        <v>8.6489407334969118E-4</v>
      </c>
    </row>
    <row r="75" spans="1:26" x14ac:dyDescent="0.25">
      <c r="A75" s="195" t="s">
        <v>128</v>
      </c>
      <c r="B75" s="196" t="s">
        <v>128</v>
      </c>
      <c r="C75" s="197">
        <v>311</v>
      </c>
      <c r="D75" s="197">
        <v>0</v>
      </c>
      <c r="E75" s="197">
        <v>0</v>
      </c>
      <c r="F75" s="197">
        <v>0</v>
      </c>
      <c r="G75" s="197">
        <v>0</v>
      </c>
      <c r="H75" s="198" t="str">
        <f t="shared" si="30"/>
        <v>-</v>
      </c>
      <c r="I75" s="199">
        <f t="shared" si="35"/>
        <v>-1</v>
      </c>
      <c r="J75" s="198">
        <f t="shared" si="31"/>
        <v>0</v>
      </c>
      <c r="K75" s="197">
        <v>1869</v>
      </c>
      <c r="L75" s="197">
        <v>0</v>
      </c>
      <c r="M75" s="197">
        <v>0</v>
      </c>
      <c r="N75" s="197">
        <v>0</v>
      </c>
      <c r="O75" s="197">
        <v>0</v>
      </c>
      <c r="P75" s="198" t="str">
        <f t="shared" si="32"/>
        <v>-</v>
      </c>
      <c r="Q75" s="199">
        <f t="shared" si="9"/>
        <v>-1</v>
      </c>
      <c r="R75" s="198">
        <f t="shared" si="33"/>
        <v>0</v>
      </c>
      <c r="S75" s="197">
        <v>2180</v>
      </c>
      <c r="T75" s="197">
        <v>651</v>
      </c>
      <c r="U75" s="197">
        <v>1674</v>
      </c>
      <c r="V75" s="197">
        <v>2685</v>
      </c>
      <c r="W75" s="197">
        <v>3745</v>
      </c>
      <c r="X75" s="198">
        <f t="shared" si="34"/>
        <v>0.39478584729981381</v>
      </c>
      <c r="Y75" s="199">
        <f t="shared" si="10"/>
        <v>0.71788990825688082</v>
      </c>
      <c r="Z75" s="198">
        <f t="shared" si="29"/>
        <v>9.0095375157895642E-4</v>
      </c>
    </row>
    <row r="76" spans="1:26" x14ac:dyDescent="0.25">
      <c r="A76" s="195" t="s">
        <v>131</v>
      </c>
      <c r="B76" s="196" t="s">
        <v>131</v>
      </c>
      <c r="C76" s="197">
        <v>225</v>
      </c>
      <c r="D76" s="197">
        <v>0</v>
      </c>
      <c r="E76" s="197">
        <v>0</v>
      </c>
      <c r="F76" s="197">
        <v>0</v>
      </c>
      <c r="G76" s="197">
        <v>0</v>
      </c>
      <c r="H76" s="198" t="str">
        <f t="shared" si="30"/>
        <v>-</v>
      </c>
      <c r="I76" s="199">
        <f t="shared" si="35"/>
        <v>-1</v>
      </c>
      <c r="J76" s="198">
        <f t="shared" si="31"/>
        <v>0</v>
      </c>
      <c r="K76" s="197">
        <v>2065</v>
      </c>
      <c r="L76" s="197">
        <v>0</v>
      </c>
      <c r="M76" s="197">
        <v>0</v>
      </c>
      <c r="N76" s="197">
        <v>0</v>
      </c>
      <c r="O76" s="197">
        <v>0</v>
      </c>
      <c r="P76" s="198" t="str">
        <f t="shared" si="32"/>
        <v>-</v>
      </c>
      <c r="Q76" s="199">
        <f t="shared" si="9"/>
        <v>-1</v>
      </c>
      <c r="R76" s="198">
        <f t="shared" si="33"/>
        <v>0</v>
      </c>
      <c r="S76" s="197">
        <v>2290</v>
      </c>
      <c r="T76" s="197">
        <v>907</v>
      </c>
      <c r="U76" s="197">
        <v>154</v>
      </c>
      <c r="V76" s="197">
        <v>799</v>
      </c>
      <c r="W76" s="197">
        <v>1039</v>
      </c>
      <c r="X76" s="198">
        <f t="shared" si="34"/>
        <v>0.30037546933667092</v>
      </c>
      <c r="Y76" s="199">
        <f t="shared" si="10"/>
        <v>-0.54628820960698687</v>
      </c>
      <c r="Z76" s="198">
        <f t="shared" si="29"/>
        <v>8.2883439512042591E-5</v>
      </c>
    </row>
    <row r="77" spans="1:26" x14ac:dyDescent="0.25">
      <c r="A77" s="201" t="s">
        <v>145</v>
      </c>
      <c r="B77" s="202" t="s">
        <v>145</v>
      </c>
      <c r="C77" s="203">
        <f>C69-SUM(C70:C76)</f>
        <v>4383</v>
      </c>
      <c r="D77" s="203">
        <f>D69-SUM(D70:D76)</f>
        <v>0</v>
      </c>
      <c r="E77" s="203">
        <f>E69-SUM(E70:E76)</f>
        <v>0</v>
      </c>
      <c r="F77" s="203">
        <f>F69-SUM(F70:F76)</f>
        <v>0</v>
      </c>
      <c r="G77" s="203">
        <f>G69-SUM(G70:G76)</f>
        <v>0</v>
      </c>
      <c r="H77" s="204" t="str">
        <f t="shared" si="30"/>
        <v>-</v>
      </c>
      <c r="I77" s="205">
        <f t="shared" si="35"/>
        <v>-1</v>
      </c>
      <c r="J77" s="204">
        <f t="shared" si="31"/>
        <v>0</v>
      </c>
      <c r="K77" s="203">
        <f>K69-SUM(K70:K76)</f>
        <v>18244</v>
      </c>
      <c r="L77" s="203">
        <f>L69-SUM(L70:L76)</f>
        <v>0</v>
      </c>
      <c r="M77" s="203">
        <f>M69-SUM(M70:M76)</f>
        <v>0</v>
      </c>
      <c r="N77" s="203">
        <f>N69-SUM(N70:N76)</f>
        <v>0</v>
      </c>
      <c r="O77" s="203">
        <f>O69-SUM(O70:O76)</f>
        <v>0</v>
      </c>
      <c r="P77" s="204" t="str">
        <f t="shared" si="32"/>
        <v>-</v>
      </c>
      <c r="Q77" s="205">
        <f t="shared" si="9"/>
        <v>-1</v>
      </c>
      <c r="R77" s="204">
        <f t="shared" si="33"/>
        <v>0</v>
      </c>
      <c r="S77" s="203">
        <f>S69-SUM(S70:S76)</f>
        <v>22627</v>
      </c>
      <c r="T77" s="203">
        <f>T69-SUM(T70:T76)</f>
        <v>6533</v>
      </c>
      <c r="U77" s="203">
        <f>U69-SUM(U70:U76)</f>
        <v>13696</v>
      </c>
      <c r="V77" s="203">
        <f>V69-SUM(V70:V76)</f>
        <v>34305</v>
      </c>
      <c r="W77" s="203">
        <f>W69-SUM(W70:W76)</f>
        <v>41457</v>
      </c>
      <c r="X77" s="204">
        <f t="shared" si="34"/>
        <v>0.20848272846523841</v>
      </c>
      <c r="Y77" s="205">
        <f t="shared" si="10"/>
        <v>0.83219162946921821</v>
      </c>
      <c r="Z77" s="204">
        <f t="shared" si="29"/>
        <v>7.3712440750450343E-3</v>
      </c>
    </row>
    <row r="78" spans="1:26" x14ac:dyDescent="0.25">
      <c r="A78" s="1"/>
      <c r="B78" s="187" t="s">
        <v>48</v>
      </c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</row>
    <row r="79" spans="1:26" x14ac:dyDescent="0.25">
      <c r="A79" s="1" t="s">
        <v>0</v>
      </c>
      <c r="B79" s="188" t="s">
        <v>68</v>
      </c>
      <c r="C79" s="212">
        <f>C80+C83</f>
        <v>131352</v>
      </c>
      <c r="D79" s="212">
        <f>D80+D83</f>
        <v>34055</v>
      </c>
      <c r="E79" s="212">
        <f>E80+E83</f>
        <v>70827</v>
      </c>
      <c r="F79" s="212">
        <f>F80+F83</f>
        <v>98456</v>
      </c>
      <c r="G79" s="212">
        <f>G80+G83</f>
        <v>103299</v>
      </c>
      <c r="H79" s="213">
        <f>IFERROR(G79/F79-1,"-")</f>
        <v>4.9189485658568399E-2</v>
      </c>
      <c r="I79" s="213">
        <f t="shared" si="35"/>
        <v>-0.21357116754978989</v>
      </c>
      <c r="J79" s="213">
        <f>G79/G$9</f>
        <v>0.13989496264917309</v>
      </c>
      <c r="K79" s="212">
        <f>K80+K83</f>
        <v>501207</v>
      </c>
      <c r="L79" s="212">
        <f>L80+L83</f>
        <v>143122</v>
      </c>
      <c r="M79" s="212">
        <f>M80+M83</f>
        <v>214429</v>
      </c>
      <c r="N79" s="212">
        <f>N80+N83</f>
        <v>476344</v>
      </c>
      <c r="O79" s="212">
        <f>O80+O83</f>
        <v>549349</v>
      </c>
      <c r="P79" s="213">
        <f>IFERROR(O79/N79-1,"-")</f>
        <v>0.15326108862502719</v>
      </c>
      <c r="Q79" s="213">
        <f t="shared" si="9"/>
        <v>9.6052130157799009E-2</v>
      </c>
      <c r="R79" s="213">
        <f>O79/O$9</f>
        <v>0.16397723806129511</v>
      </c>
      <c r="S79" s="212">
        <f>S80+S83</f>
        <v>632559</v>
      </c>
      <c r="T79" s="212">
        <f>T80+T83</f>
        <v>177177</v>
      </c>
      <c r="U79" s="212">
        <f>U80+U83</f>
        <v>285256</v>
      </c>
      <c r="V79" s="212">
        <f>V80+V83</f>
        <v>574800</v>
      </c>
      <c r="W79" s="212">
        <f>W80+W83</f>
        <v>652648</v>
      </c>
      <c r="X79" s="213">
        <f>IFERROR(W79/V79-1,"-")</f>
        <v>0.13543493389004868</v>
      </c>
      <c r="Y79" s="213">
        <f t="shared" si="10"/>
        <v>3.1758302387603354E-2</v>
      </c>
      <c r="Z79" s="213">
        <f t="shared" ref="Z79:Z91" si="36">U79/U$9</f>
        <v>0.1535259637756313</v>
      </c>
    </row>
    <row r="80" spans="1:26" x14ac:dyDescent="0.25">
      <c r="A80" s="1" t="s">
        <v>96</v>
      </c>
      <c r="B80" s="191" t="s">
        <v>97</v>
      </c>
      <c r="C80" s="192">
        <v>57326</v>
      </c>
      <c r="D80" s="192">
        <v>15296</v>
      </c>
      <c r="E80" s="192">
        <v>38077</v>
      </c>
      <c r="F80" s="192">
        <v>48839</v>
      </c>
      <c r="G80" s="192">
        <v>49185</v>
      </c>
      <c r="H80" s="193">
        <f>IFERROR(G80/F80-1,"-")</f>
        <v>7.0845021396834795E-3</v>
      </c>
      <c r="I80" s="194">
        <f t="shared" si="35"/>
        <v>-0.14201235041691385</v>
      </c>
      <c r="J80" s="193">
        <f>G80/G$9</f>
        <v>6.6609877519623398E-2</v>
      </c>
      <c r="K80" s="192">
        <v>228164</v>
      </c>
      <c r="L80" s="192">
        <v>67449</v>
      </c>
      <c r="M80" s="192">
        <v>109519</v>
      </c>
      <c r="N80" s="192">
        <v>230615</v>
      </c>
      <c r="O80" s="192">
        <v>229974</v>
      </c>
      <c r="P80" s="193">
        <f>IFERROR(O80/N80-1,"-")</f>
        <v>-2.7795243154175031E-3</v>
      </c>
      <c r="Q80" s="194">
        <f t="shared" si="9"/>
        <v>7.9328903770972126E-3</v>
      </c>
      <c r="R80" s="193">
        <f>O80/O$9</f>
        <v>6.8645799566228891E-2</v>
      </c>
      <c r="S80" s="192">
        <v>285490</v>
      </c>
      <c r="T80" s="192">
        <v>82745</v>
      </c>
      <c r="U80" s="192">
        <v>147596</v>
      </c>
      <c r="V80" s="192">
        <v>279454</v>
      </c>
      <c r="W80" s="192">
        <v>279159</v>
      </c>
      <c r="X80" s="193">
        <f>IFERROR(W80/V80-1,"-")</f>
        <v>-1.0556299068898989E-3</v>
      </c>
      <c r="Y80" s="194">
        <f t="shared" si="10"/>
        <v>-2.2175908087848972E-2</v>
      </c>
      <c r="Z80" s="193">
        <f t="shared" si="36"/>
        <v>7.9436780118308042E-2</v>
      </c>
    </row>
    <row r="81" spans="1:26" x14ac:dyDescent="0.25">
      <c r="A81" s="195" t="s">
        <v>103</v>
      </c>
      <c r="B81" s="196" t="s">
        <v>103</v>
      </c>
      <c r="C81" s="197">
        <v>19941</v>
      </c>
      <c r="D81" s="197">
        <v>7696</v>
      </c>
      <c r="E81" s="197">
        <v>24218</v>
      </c>
      <c r="F81" s="197">
        <v>29828</v>
      </c>
      <c r="G81" s="197">
        <v>29979</v>
      </c>
      <c r="H81" s="198">
        <f>IFERROR(G81/F81-1,"-")</f>
        <v>5.0623575164274737E-3</v>
      </c>
      <c r="I81" s="199">
        <f t="shared" si="35"/>
        <v>0.50338498570783807</v>
      </c>
      <c r="J81" s="198">
        <f>G81/G$9</f>
        <v>4.0599725895309344E-2</v>
      </c>
      <c r="K81" s="197">
        <v>29985</v>
      </c>
      <c r="L81" s="197">
        <v>11781</v>
      </c>
      <c r="M81" s="197">
        <v>24585</v>
      </c>
      <c r="N81" s="197">
        <v>36378</v>
      </c>
      <c r="O81" s="197">
        <v>30210</v>
      </c>
      <c r="P81" s="198">
        <f>IFERROR(O81/N81-1,"-")</f>
        <v>-0.16955302655451099</v>
      </c>
      <c r="Q81" s="199">
        <f t="shared" si="9"/>
        <v>7.5037518759379918E-3</v>
      </c>
      <c r="R81" s="198">
        <f>O81/O$9</f>
        <v>9.0174959121282188E-3</v>
      </c>
      <c r="S81" s="197">
        <v>49926</v>
      </c>
      <c r="T81" s="197">
        <v>19477</v>
      </c>
      <c r="U81" s="197">
        <v>48803</v>
      </c>
      <c r="V81" s="197">
        <v>66206</v>
      </c>
      <c r="W81" s="197">
        <v>60189</v>
      </c>
      <c r="X81" s="198">
        <f>IFERROR(W81/V81-1,"-")</f>
        <v>-9.088300154064588E-2</v>
      </c>
      <c r="Y81" s="199">
        <f t="shared" si="10"/>
        <v>0.20556423506790056</v>
      </c>
      <c r="Z81" s="198">
        <f t="shared" si="36"/>
        <v>2.6265977263027367E-2</v>
      </c>
    </row>
    <row r="82" spans="1:26" x14ac:dyDescent="0.25">
      <c r="A82" s="195" t="s">
        <v>100</v>
      </c>
      <c r="B82" s="196" t="s">
        <v>100</v>
      </c>
      <c r="C82" s="197">
        <v>37385</v>
      </c>
      <c r="D82" s="197">
        <v>7600</v>
      </c>
      <c r="E82" s="197">
        <v>13859</v>
      </c>
      <c r="F82" s="197">
        <v>19011</v>
      </c>
      <c r="G82" s="197">
        <v>19206</v>
      </c>
      <c r="H82" s="198">
        <f>IFERROR(G82/F82-1,"-")</f>
        <v>1.0257219504497428E-2</v>
      </c>
      <c r="I82" s="199">
        <f t="shared" si="35"/>
        <v>-0.48626454460345059</v>
      </c>
      <c r="J82" s="198">
        <f>G82/G$9</f>
        <v>2.6010151624314061E-2</v>
      </c>
      <c r="K82" s="197">
        <v>198179</v>
      </c>
      <c r="L82" s="197">
        <v>55668</v>
      </c>
      <c r="M82" s="197">
        <v>84934</v>
      </c>
      <c r="N82" s="197">
        <v>194237</v>
      </c>
      <c r="O82" s="197">
        <v>199764</v>
      </c>
      <c r="P82" s="198">
        <f>IFERROR(O82/N82-1,"-")</f>
        <v>2.8454928772581933E-2</v>
      </c>
      <c r="Q82" s="199">
        <f t="shared" si="9"/>
        <v>7.9978201524883996E-3</v>
      </c>
      <c r="R82" s="198">
        <f>O82/O$9</f>
        <v>5.9628303654100677E-2</v>
      </c>
      <c r="S82" s="197">
        <v>235564</v>
      </c>
      <c r="T82" s="197">
        <v>63268</v>
      </c>
      <c r="U82" s="197">
        <v>98793</v>
      </c>
      <c r="V82" s="197">
        <v>213248</v>
      </c>
      <c r="W82" s="197">
        <v>218970</v>
      </c>
      <c r="X82" s="198">
        <f>IFERROR(W82/V82-1,"-")</f>
        <v>2.6832608043217299E-2</v>
      </c>
      <c r="Y82" s="199">
        <f t="shared" si="10"/>
        <v>-7.0443701074867082E-2</v>
      </c>
      <c r="Z82" s="198">
        <f t="shared" si="36"/>
        <v>5.3170802855280669E-2</v>
      </c>
    </row>
    <row r="83" spans="1:26" x14ac:dyDescent="0.25">
      <c r="A83" s="1" t="s">
        <v>146</v>
      </c>
      <c r="B83" s="191" t="s">
        <v>107</v>
      </c>
      <c r="C83" s="192">
        <v>74026</v>
      </c>
      <c r="D83" s="192">
        <v>18759</v>
      </c>
      <c r="E83" s="192">
        <v>32750</v>
      </c>
      <c r="F83" s="192">
        <v>49617</v>
      </c>
      <c r="G83" s="192">
        <v>54114</v>
      </c>
      <c r="H83" s="193">
        <f>IFERROR(G83/F83-1,"-")</f>
        <v>9.0634258419493241E-2</v>
      </c>
      <c r="I83" s="194">
        <f t="shared" si="35"/>
        <v>-0.26898657228541323</v>
      </c>
      <c r="J83" s="193">
        <f>G83/G$9</f>
        <v>7.3285085129549676E-2</v>
      </c>
      <c r="K83" s="192">
        <v>273043</v>
      </c>
      <c r="L83" s="192">
        <v>75673</v>
      </c>
      <c r="M83" s="192">
        <v>104910</v>
      </c>
      <c r="N83" s="192">
        <v>245729</v>
      </c>
      <c r="O83" s="192">
        <v>319375</v>
      </c>
      <c r="P83" s="193">
        <f>IFERROR(O83/N83-1,"-")</f>
        <v>0.29970414562383763</v>
      </c>
      <c r="Q83" s="194">
        <f t="shared" si="9"/>
        <v>0.16968755836992711</v>
      </c>
      <c r="R83" s="193">
        <f>O83/O$9</f>
        <v>9.5331438495066201E-2</v>
      </c>
      <c r="S83" s="192">
        <v>347069</v>
      </c>
      <c r="T83" s="192">
        <v>94432</v>
      </c>
      <c r="U83" s="192">
        <v>137660</v>
      </c>
      <c r="V83" s="192">
        <v>295346</v>
      </c>
      <c r="W83" s="192">
        <v>373489</v>
      </c>
      <c r="X83" s="193">
        <f>IFERROR(W83/V83-1,"-")</f>
        <v>0.26458120306352551</v>
      </c>
      <c r="Y83" s="194">
        <f t="shared" si="10"/>
        <v>7.6123191642007759E-2</v>
      </c>
      <c r="Z83" s="193">
        <f t="shared" si="36"/>
        <v>7.4089183657323268E-2</v>
      </c>
    </row>
    <row r="84" spans="1:26" x14ac:dyDescent="0.25">
      <c r="A84" s="195" t="s">
        <v>110</v>
      </c>
      <c r="B84" s="196" t="s">
        <v>110</v>
      </c>
      <c r="C84" s="197">
        <v>9286</v>
      </c>
      <c r="D84" s="197">
        <v>2578</v>
      </c>
      <c r="E84" s="197">
        <v>3228</v>
      </c>
      <c r="F84" s="197">
        <v>5828</v>
      </c>
      <c r="G84" s="197">
        <v>7060</v>
      </c>
      <c r="H84" s="198">
        <f t="shared" ref="H84:H91" si="37">IFERROR(G84/F84-1,"-")</f>
        <v>0.21139327385037743</v>
      </c>
      <c r="I84" s="199">
        <f t="shared" si="35"/>
        <v>-0.23971570105535212</v>
      </c>
      <c r="J84" s="198">
        <f t="shared" ref="J84:J91" si="38">G84/G$9</f>
        <v>9.5611616405111566E-3</v>
      </c>
      <c r="K84" s="197">
        <v>54466</v>
      </c>
      <c r="L84" s="197">
        <v>15879</v>
      </c>
      <c r="M84" s="197">
        <v>11210</v>
      </c>
      <c r="N84" s="197">
        <v>56300</v>
      </c>
      <c r="O84" s="197">
        <v>75139</v>
      </c>
      <c r="P84" s="198">
        <f t="shared" ref="P84:P91" si="39">IFERROR(O84/N84-1,"-")</f>
        <v>0.3346181172291296</v>
      </c>
      <c r="Q84" s="199">
        <f t="shared" si="9"/>
        <v>0.37955788932545076</v>
      </c>
      <c r="R84" s="198">
        <f t="shared" ref="R84:R91" si="40">O84/O$9</f>
        <v>2.2428521196339035E-2</v>
      </c>
      <c r="S84" s="197">
        <v>63752</v>
      </c>
      <c r="T84" s="197">
        <v>18457</v>
      </c>
      <c r="U84" s="197">
        <v>14438</v>
      </c>
      <c r="V84" s="197">
        <v>62128</v>
      </c>
      <c r="W84" s="197">
        <v>82199</v>
      </c>
      <c r="X84" s="198">
        <f t="shared" ref="X84:X91" si="41">IFERROR(W84/V84-1,"-")</f>
        <v>0.32305884625289716</v>
      </c>
      <c r="Y84" s="199">
        <f t="shared" si="10"/>
        <v>0.2893556280587275</v>
      </c>
      <c r="Z84" s="198">
        <f t="shared" si="36"/>
        <v>7.7705915563303302E-3</v>
      </c>
    </row>
    <row r="85" spans="1:26" x14ac:dyDescent="0.25">
      <c r="A85" s="195" t="s">
        <v>113</v>
      </c>
      <c r="B85" s="196" t="s">
        <v>113</v>
      </c>
      <c r="C85" s="197">
        <v>20849</v>
      </c>
      <c r="D85" s="197">
        <v>5409</v>
      </c>
      <c r="E85" s="197">
        <v>8563</v>
      </c>
      <c r="F85" s="197">
        <v>13220</v>
      </c>
      <c r="G85" s="197">
        <v>14980</v>
      </c>
      <c r="H85" s="198">
        <f t="shared" si="37"/>
        <v>0.13313161875945534</v>
      </c>
      <c r="I85" s="199">
        <f t="shared" si="35"/>
        <v>-0.28150031176555235</v>
      </c>
      <c r="J85" s="198">
        <f t="shared" si="38"/>
        <v>2.0286997361877779E-2</v>
      </c>
      <c r="K85" s="197">
        <v>117342</v>
      </c>
      <c r="L85" s="197">
        <v>27251</v>
      </c>
      <c r="M85" s="197">
        <v>36097</v>
      </c>
      <c r="N85" s="197">
        <v>84214</v>
      </c>
      <c r="O85" s="197">
        <v>96686</v>
      </c>
      <c r="P85" s="198">
        <f t="shared" si="39"/>
        <v>0.14809889092074946</v>
      </c>
      <c r="Q85" s="199">
        <f t="shared" si="9"/>
        <v>-0.17603245214842089</v>
      </c>
      <c r="R85" s="198">
        <f t="shared" si="40"/>
        <v>2.8860165831182685E-2</v>
      </c>
      <c r="S85" s="197">
        <v>138191</v>
      </c>
      <c r="T85" s="197">
        <v>32660</v>
      </c>
      <c r="U85" s="197">
        <v>44660</v>
      </c>
      <c r="V85" s="197">
        <v>97434</v>
      </c>
      <c r="W85" s="197">
        <v>111666</v>
      </c>
      <c r="X85" s="198">
        <f t="shared" si="41"/>
        <v>0.14606810764209621</v>
      </c>
      <c r="Y85" s="199">
        <f t="shared" si="10"/>
        <v>-0.19194448263635111</v>
      </c>
      <c r="Z85" s="198">
        <f t="shared" si="36"/>
        <v>2.403619745849235E-2</v>
      </c>
    </row>
    <row r="86" spans="1:26" x14ac:dyDescent="0.25">
      <c r="A86" s="195" t="s">
        <v>116</v>
      </c>
      <c r="B86" s="196" t="s">
        <v>116</v>
      </c>
      <c r="C86" s="197">
        <v>5447</v>
      </c>
      <c r="D86" s="197">
        <v>1714</v>
      </c>
      <c r="E86" s="197">
        <v>5280</v>
      </c>
      <c r="F86" s="197">
        <v>5870</v>
      </c>
      <c r="G86" s="197">
        <v>5315</v>
      </c>
      <c r="H86" s="198">
        <f t="shared" si="37"/>
        <v>-9.4548551959114158E-2</v>
      </c>
      <c r="I86" s="199">
        <f t="shared" si="35"/>
        <v>-2.4233523040205651E-2</v>
      </c>
      <c r="J86" s="198">
        <f t="shared" si="38"/>
        <v>7.1979566741241924E-3</v>
      </c>
      <c r="K86" s="197">
        <v>15628</v>
      </c>
      <c r="L86" s="197">
        <v>5151</v>
      </c>
      <c r="M86" s="197">
        <v>11108</v>
      </c>
      <c r="N86" s="197">
        <v>20133</v>
      </c>
      <c r="O86" s="197">
        <v>32539</v>
      </c>
      <c r="P86" s="198">
        <f t="shared" si="39"/>
        <v>0.61620225500422188</v>
      </c>
      <c r="Q86" s="199">
        <f t="shared" si="9"/>
        <v>1.0820962375223959</v>
      </c>
      <c r="R86" s="198">
        <f t="shared" si="40"/>
        <v>9.7126878346487956E-3</v>
      </c>
      <c r="S86" s="197">
        <v>21075</v>
      </c>
      <c r="T86" s="197">
        <v>6865</v>
      </c>
      <c r="U86" s="197">
        <v>16388</v>
      </c>
      <c r="V86" s="197">
        <v>26003</v>
      </c>
      <c r="W86" s="197">
        <v>37854</v>
      </c>
      <c r="X86" s="198">
        <f t="shared" si="41"/>
        <v>0.45575510518017159</v>
      </c>
      <c r="Y86" s="199">
        <f t="shared" si="10"/>
        <v>0.79615658362989317</v>
      </c>
      <c r="Z86" s="198">
        <f t="shared" si="36"/>
        <v>8.8200896540477532E-3</v>
      </c>
    </row>
    <row r="87" spans="1:26" x14ac:dyDescent="0.25">
      <c r="A87" s="195" t="s">
        <v>123</v>
      </c>
      <c r="B87" s="196" t="s">
        <v>123</v>
      </c>
      <c r="C87" s="197">
        <v>1860</v>
      </c>
      <c r="D87" s="197">
        <v>286</v>
      </c>
      <c r="E87" s="197">
        <v>921</v>
      </c>
      <c r="F87" s="197">
        <v>1133</v>
      </c>
      <c r="G87" s="197">
        <v>1153</v>
      </c>
      <c r="H87" s="198">
        <f t="shared" si="37"/>
        <v>1.7652250661959412E-2</v>
      </c>
      <c r="I87" s="199">
        <f t="shared" si="35"/>
        <v>-0.38010752688172045</v>
      </c>
      <c r="J87" s="198">
        <f t="shared" si="38"/>
        <v>1.5614758316585501E-3</v>
      </c>
      <c r="K87" s="197">
        <v>4340</v>
      </c>
      <c r="L87" s="197">
        <v>1248</v>
      </c>
      <c r="M87" s="197">
        <v>2935</v>
      </c>
      <c r="N87" s="197">
        <v>4473</v>
      </c>
      <c r="O87" s="197">
        <v>6684</v>
      </c>
      <c r="P87" s="198">
        <f t="shared" si="39"/>
        <v>0.4942991281019451</v>
      </c>
      <c r="Q87" s="199">
        <f t="shared" ref="Q87:Q150" si="42">IFERROR(O87/K87-1,"-")</f>
        <v>0.54009216589861753</v>
      </c>
      <c r="R87" s="198">
        <f t="shared" si="40"/>
        <v>1.9951321640736515E-3</v>
      </c>
      <c r="S87" s="197">
        <v>6200</v>
      </c>
      <c r="T87" s="197">
        <v>1534</v>
      </c>
      <c r="U87" s="197">
        <v>3856</v>
      </c>
      <c r="V87" s="197">
        <v>5606</v>
      </c>
      <c r="W87" s="197">
        <v>7837</v>
      </c>
      <c r="X87" s="198">
        <f t="shared" si="41"/>
        <v>0.39796646450231887</v>
      </c>
      <c r="Y87" s="199">
        <f t="shared" ref="Y87:Y150" si="43">IFERROR(W87/S87-1,"-")</f>
        <v>0.26403225806451602</v>
      </c>
      <c r="Z87" s="198">
        <f t="shared" si="36"/>
        <v>2.0753152127171181E-3</v>
      </c>
    </row>
    <row r="88" spans="1:26" x14ac:dyDescent="0.25">
      <c r="A88" s="195" t="s">
        <v>119</v>
      </c>
      <c r="B88" s="196" t="s">
        <v>119</v>
      </c>
      <c r="C88" s="197">
        <v>938</v>
      </c>
      <c r="D88" s="197">
        <v>240</v>
      </c>
      <c r="E88" s="197">
        <v>804</v>
      </c>
      <c r="F88" s="197">
        <v>921</v>
      </c>
      <c r="G88" s="197">
        <v>774</v>
      </c>
      <c r="H88" s="198">
        <f t="shared" si="37"/>
        <v>-0.1596091205211726</v>
      </c>
      <c r="I88" s="199">
        <f t="shared" si="35"/>
        <v>-0.17484008528784645</v>
      </c>
      <c r="J88" s="198">
        <f t="shared" si="38"/>
        <v>1.0482066727699199E-3</v>
      </c>
      <c r="K88" s="197">
        <v>4657</v>
      </c>
      <c r="L88" s="197">
        <v>1576</v>
      </c>
      <c r="M88" s="197">
        <v>3904</v>
      </c>
      <c r="N88" s="197">
        <v>4162</v>
      </c>
      <c r="O88" s="197">
        <v>5494</v>
      </c>
      <c r="P88" s="198">
        <f t="shared" si="39"/>
        <v>0.32003844305622287</v>
      </c>
      <c r="Q88" s="199">
        <f t="shared" si="42"/>
        <v>0.17972943955336063</v>
      </c>
      <c r="R88" s="198">
        <f t="shared" si="40"/>
        <v>1.6399246124208021E-3</v>
      </c>
      <c r="S88" s="197">
        <v>5595</v>
      </c>
      <c r="T88" s="197">
        <v>1816</v>
      </c>
      <c r="U88" s="197">
        <v>4708</v>
      </c>
      <c r="V88" s="197">
        <v>5083</v>
      </c>
      <c r="W88" s="197">
        <v>6268</v>
      </c>
      <c r="X88" s="198">
        <f t="shared" si="41"/>
        <v>0.23313004131418458</v>
      </c>
      <c r="Y88" s="199">
        <f t="shared" si="43"/>
        <v>0.12028596961572835</v>
      </c>
      <c r="Z88" s="198">
        <f t="shared" si="36"/>
        <v>2.5338651507967307E-3</v>
      </c>
    </row>
    <row r="89" spans="1:26" x14ac:dyDescent="0.25">
      <c r="A89" s="195" t="s">
        <v>128</v>
      </c>
      <c r="B89" s="196" t="s">
        <v>128</v>
      </c>
      <c r="C89" s="197">
        <v>804</v>
      </c>
      <c r="D89" s="197">
        <v>286</v>
      </c>
      <c r="E89" s="197">
        <v>296</v>
      </c>
      <c r="F89" s="197">
        <v>433</v>
      </c>
      <c r="G89" s="197">
        <v>454</v>
      </c>
      <c r="H89" s="198">
        <f t="shared" si="37"/>
        <v>4.8498845265589008E-2</v>
      </c>
      <c r="I89" s="199">
        <f t="shared" si="35"/>
        <v>-0.43532338308457708</v>
      </c>
      <c r="J89" s="198">
        <f t="shared" si="38"/>
        <v>6.1483957291672312E-4</v>
      </c>
      <c r="K89" s="197">
        <v>2986</v>
      </c>
      <c r="L89" s="197">
        <v>1422</v>
      </c>
      <c r="M89" s="197">
        <v>781</v>
      </c>
      <c r="N89" s="197">
        <v>2952</v>
      </c>
      <c r="O89" s="197">
        <v>3351</v>
      </c>
      <c r="P89" s="198">
        <f t="shared" si="39"/>
        <v>0.13516260162601634</v>
      </c>
      <c r="Q89" s="199">
        <f t="shared" si="42"/>
        <v>0.12223710649698583</v>
      </c>
      <c r="R89" s="198">
        <f t="shared" si="40"/>
        <v>1.0002525257047886E-3</v>
      </c>
      <c r="S89" s="197">
        <v>3790</v>
      </c>
      <c r="T89" s="197">
        <v>1708</v>
      </c>
      <c r="U89" s="197">
        <v>1077</v>
      </c>
      <c r="V89" s="197">
        <v>3385</v>
      </c>
      <c r="W89" s="197">
        <v>3805</v>
      </c>
      <c r="X89" s="198">
        <f t="shared" si="41"/>
        <v>0.12407680945347122</v>
      </c>
      <c r="Y89" s="199">
        <f t="shared" si="43"/>
        <v>3.9577836411608391E-3</v>
      </c>
      <c r="Z89" s="198">
        <f t="shared" si="36"/>
        <v>5.7964587243162255E-4</v>
      </c>
    </row>
    <row r="90" spans="1:26" x14ac:dyDescent="0.25">
      <c r="A90" s="195" t="s">
        <v>131</v>
      </c>
      <c r="B90" s="196" t="s">
        <v>131</v>
      </c>
      <c r="C90" s="197">
        <v>2073</v>
      </c>
      <c r="D90" s="197">
        <v>408</v>
      </c>
      <c r="E90" s="197">
        <v>385</v>
      </c>
      <c r="F90" s="197">
        <v>658</v>
      </c>
      <c r="G90" s="197">
        <v>679</v>
      </c>
      <c r="H90" s="198">
        <f t="shared" si="37"/>
        <v>3.1914893617021267E-2</v>
      </c>
      <c r="I90" s="199">
        <f t="shared" si="35"/>
        <v>-0.67245537867824412</v>
      </c>
      <c r="J90" s="198">
        <f t="shared" si="38"/>
        <v>9.1955081500100211E-4</v>
      </c>
      <c r="K90" s="197">
        <v>4834</v>
      </c>
      <c r="L90" s="197">
        <v>1922</v>
      </c>
      <c r="M90" s="197">
        <v>947</v>
      </c>
      <c r="N90" s="197">
        <v>3040</v>
      </c>
      <c r="O90" s="197">
        <v>3728</v>
      </c>
      <c r="P90" s="198">
        <f t="shared" si="39"/>
        <v>0.22631578947368425</v>
      </c>
      <c r="Q90" s="199">
        <f t="shared" si="42"/>
        <v>-0.22879602813405042</v>
      </c>
      <c r="R90" s="198">
        <f t="shared" si="40"/>
        <v>1.1127846660183383E-3</v>
      </c>
      <c r="S90" s="197">
        <v>6907</v>
      </c>
      <c r="T90" s="197">
        <v>2330</v>
      </c>
      <c r="U90" s="197">
        <v>1332</v>
      </c>
      <c r="V90" s="197">
        <v>3698</v>
      </c>
      <c r="W90" s="197">
        <v>4407</v>
      </c>
      <c r="X90" s="198">
        <f t="shared" si="41"/>
        <v>0.19172525689561914</v>
      </c>
      <c r="Y90" s="199">
        <f t="shared" si="43"/>
        <v>-0.36195164326046037</v>
      </c>
      <c r="Z90" s="198">
        <f t="shared" si="36"/>
        <v>7.1688793136390086E-4</v>
      </c>
    </row>
    <row r="91" spans="1:26" x14ac:dyDescent="0.25">
      <c r="A91" s="201" t="s">
        <v>145</v>
      </c>
      <c r="B91" s="202" t="s">
        <v>145</v>
      </c>
      <c r="C91" s="203">
        <f>C83-SUM(C84:C90)</f>
        <v>32769</v>
      </c>
      <c r="D91" s="203">
        <f>D83-SUM(D84:D90)</f>
        <v>7838</v>
      </c>
      <c r="E91" s="203">
        <f>E83-SUM(E84:E90)</f>
        <v>13273</v>
      </c>
      <c r="F91" s="203">
        <f>F83-SUM(F84:F90)</f>
        <v>21554</v>
      </c>
      <c r="G91" s="203">
        <f>G83-SUM(G84:G90)</f>
        <v>23699</v>
      </c>
      <c r="H91" s="204">
        <f t="shared" si="37"/>
        <v>9.9517490952955479E-2</v>
      </c>
      <c r="I91" s="205">
        <f t="shared" si="35"/>
        <v>-0.27678598675577526</v>
      </c>
      <c r="J91" s="204">
        <f t="shared" si="38"/>
        <v>3.2094896560690353E-2</v>
      </c>
      <c r="K91" s="203">
        <f>K83-SUM(K84:K90)</f>
        <v>68790</v>
      </c>
      <c r="L91" s="203">
        <f>L83-SUM(L84:L90)</f>
        <v>21224</v>
      </c>
      <c r="M91" s="203">
        <f>M83-SUM(M84:M90)</f>
        <v>37928</v>
      </c>
      <c r="N91" s="203">
        <f>N83-SUM(N84:N90)</f>
        <v>70455</v>
      </c>
      <c r="O91" s="203">
        <f>O83-SUM(O84:O90)</f>
        <v>95754</v>
      </c>
      <c r="P91" s="204">
        <f t="shared" si="39"/>
        <v>0.35908026399829684</v>
      </c>
      <c r="Q91" s="205">
        <f t="shared" si="42"/>
        <v>0.3919755778456171</v>
      </c>
      <c r="R91" s="204">
        <f t="shared" si="40"/>
        <v>2.8581969664678103E-2</v>
      </c>
      <c r="S91" s="203">
        <f>S83-SUM(S84:S90)</f>
        <v>101559</v>
      </c>
      <c r="T91" s="203">
        <f>T83-SUM(T84:T90)</f>
        <v>29062</v>
      </c>
      <c r="U91" s="203">
        <f>U83-SUM(U84:U90)</f>
        <v>51201</v>
      </c>
      <c r="V91" s="203">
        <f>V83-SUM(V84:V90)</f>
        <v>92009</v>
      </c>
      <c r="W91" s="203">
        <f>W83-SUM(W84:W90)</f>
        <v>119453</v>
      </c>
      <c r="X91" s="204">
        <f t="shared" si="41"/>
        <v>0.29827516873349347</v>
      </c>
      <c r="Y91" s="205">
        <f t="shared" si="43"/>
        <v>0.17619314881005121</v>
      </c>
      <c r="Z91" s="204">
        <f t="shared" si="36"/>
        <v>2.7556590821143458E-2</v>
      </c>
    </row>
    <row r="92" spans="1:26" x14ac:dyDescent="0.25">
      <c r="A92" s="1"/>
      <c r="B92" s="187" t="s">
        <v>49</v>
      </c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</row>
    <row r="93" spans="1:26" x14ac:dyDescent="0.25">
      <c r="A93" s="1" t="s">
        <v>0</v>
      </c>
      <c r="B93" s="188" t="s">
        <v>68</v>
      </c>
      <c r="C93" s="212">
        <f>C94+C97</f>
        <v>13399</v>
      </c>
      <c r="D93" s="212">
        <f>D94+D97</f>
        <v>0</v>
      </c>
      <c r="E93" s="212">
        <f>E94+E97</f>
        <v>0</v>
      </c>
      <c r="F93" s="212">
        <f>F94+F97</f>
        <v>5131</v>
      </c>
      <c r="G93" s="212">
        <f>G94+G97</f>
        <v>7607</v>
      </c>
      <c r="H93" s="213">
        <f>IFERROR(G93/F93-1,"-")</f>
        <v>0.48255700643149479</v>
      </c>
      <c r="I93" s="213">
        <f t="shared" si="35"/>
        <v>-0.43227106500485113</v>
      </c>
      <c r="J93" s="213">
        <f>G93/G$9</f>
        <v>1.0301948526822716E-2</v>
      </c>
      <c r="K93" s="212">
        <f>K94+K97</f>
        <v>42488</v>
      </c>
      <c r="L93" s="212">
        <f>L94+L97</f>
        <v>0</v>
      </c>
      <c r="M93" s="212">
        <f>M94+M97</f>
        <v>0</v>
      </c>
      <c r="N93" s="212">
        <f>N94+N97</f>
        <v>46354</v>
      </c>
      <c r="O93" s="212">
        <f>O94+O97</f>
        <v>50550</v>
      </c>
      <c r="P93" s="213">
        <f>IFERROR(O93/N93-1,"-")</f>
        <v>9.0520774906156953E-2</v>
      </c>
      <c r="Q93" s="213">
        <f t="shared" si="42"/>
        <v>0.18974769346639042</v>
      </c>
      <c r="R93" s="213">
        <f>O93/O$9</f>
        <v>1.508885860172398E-2</v>
      </c>
      <c r="S93" s="212">
        <f>S94+S97</f>
        <v>55887</v>
      </c>
      <c r="T93" s="212">
        <f>T94+T97</f>
        <v>24221</v>
      </c>
      <c r="U93" s="212">
        <f>U94+U97</f>
        <v>33444</v>
      </c>
      <c r="V93" s="212">
        <f>V94+V97</f>
        <v>51485</v>
      </c>
      <c r="W93" s="212">
        <f>W94+W97</f>
        <v>58157</v>
      </c>
      <c r="X93" s="213">
        <f>IFERROR(W93/V93-1,"-")</f>
        <v>0.12959114305137409</v>
      </c>
      <c r="Y93" s="213">
        <f t="shared" si="43"/>
        <v>4.0617674951240801E-2</v>
      </c>
      <c r="Z93" s="213">
        <f t="shared" ref="Z93:Z105" si="44">U93/U$9</f>
        <v>1.7999699682082808E-2</v>
      </c>
    </row>
    <row r="94" spans="1:26" x14ac:dyDescent="0.25">
      <c r="A94" s="1" t="s">
        <v>96</v>
      </c>
      <c r="B94" s="191" t="s">
        <v>97</v>
      </c>
      <c r="C94" s="192">
        <v>9418</v>
      </c>
      <c r="D94" s="192">
        <v>0</v>
      </c>
      <c r="E94" s="192">
        <v>0</v>
      </c>
      <c r="F94" s="192">
        <v>3937</v>
      </c>
      <c r="G94" s="192">
        <v>5346</v>
      </c>
      <c r="H94" s="193">
        <f>IFERROR(G94/F94-1,"-")</f>
        <v>0.35788671577343156</v>
      </c>
      <c r="I94" s="194">
        <f t="shared" si="35"/>
        <v>-0.43236355914206837</v>
      </c>
      <c r="J94" s="193">
        <f>G94/G$9</f>
        <v>7.2399391119224703E-3</v>
      </c>
      <c r="K94" s="192">
        <v>27701</v>
      </c>
      <c r="L94" s="192">
        <v>0</v>
      </c>
      <c r="M94" s="192">
        <v>0</v>
      </c>
      <c r="N94" s="192">
        <v>29872</v>
      </c>
      <c r="O94" s="192">
        <v>32376</v>
      </c>
      <c r="P94" s="193">
        <f>IFERROR(O94/N94-1,"-")</f>
        <v>8.3824317086234501E-2</v>
      </c>
      <c r="Q94" s="194">
        <f t="shared" si="42"/>
        <v>0.16876647052452975</v>
      </c>
      <c r="R94" s="193">
        <f>O94/O$9</f>
        <v>9.6640333548845807E-3</v>
      </c>
      <c r="S94" s="192">
        <v>37119</v>
      </c>
      <c r="T94" s="192">
        <v>16023</v>
      </c>
      <c r="U94" s="192">
        <v>21732</v>
      </c>
      <c r="V94" s="192">
        <v>33809</v>
      </c>
      <c r="W94" s="192">
        <v>37722</v>
      </c>
      <c r="X94" s="193">
        <f>IFERROR(W94/V94-1,"-")</f>
        <v>0.11573841284864983</v>
      </c>
      <c r="Y94" s="194">
        <f t="shared" si="43"/>
        <v>1.6245049705002845E-2</v>
      </c>
      <c r="Z94" s="193">
        <f t="shared" si="44"/>
        <v>1.1696252645946165E-2</v>
      </c>
    </row>
    <row r="95" spans="1:26" x14ac:dyDescent="0.25">
      <c r="A95" s="195" t="s">
        <v>103</v>
      </c>
      <c r="B95" s="196" t="s">
        <v>103</v>
      </c>
      <c r="C95" s="197">
        <v>6900</v>
      </c>
      <c r="D95" s="197">
        <v>0</v>
      </c>
      <c r="E95" s="197">
        <v>0</v>
      </c>
      <c r="F95" s="197">
        <v>2928</v>
      </c>
      <c r="G95" s="197">
        <v>3814</v>
      </c>
      <c r="H95" s="198">
        <f>IFERROR(G95/F95-1,"-")</f>
        <v>0.30259562841530063</v>
      </c>
      <c r="I95" s="199">
        <f t="shared" si="35"/>
        <v>-0.44724637681159418</v>
      </c>
      <c r="J95" s="198">
        <f>G95/G$9</f>
        <v>5.1651941213752906E-3</v>
      </c>
      <c r="K95" s="197">
        <v>12253</v>
      </c>
      <c r="L95" s="197">
        <v>0</v>
      </c>
      <c r="M95" s="197">
        <v>0</v>
      </c>
      <c r="N95" s="197">
        <v>13361</v>
      </c>
      <c r="O95" s="197">
        <v>8210</v>
      </c>
      <c r="P95" s="198">
        <f>IFERROR(O95/N95-1,"-")</f>
        <v>-0.38552503555123119</v>
      </c>
      <c r="Q95" s="199">
        <f t="shared" si="42"/>
        <v>-0.32996000979351992</v>
      </c>
      <c r="R95" s="198">
        <f>O95/O$9</f>
        <v>2.4506336126637759E-3</v>
      </c>
      <c r="S95" s="197">
        <v>19153</v>
      </c>
      <c r="T95" s="197">
        <v>8684</v>
      </c>
      <c r="U95" s="197">
        <v>11001</v>
      </c>
      <c r="V95" s="197">
        <v>16289</v>
      </c>
      <c r="W95" s="197">
        <v>12024</v>
      </c>
      <c r="X95" s="198">
        <f>IFERROR(W95/V95-1,"-")</f>
        <v>-0.261833138928111</v>
      </c>
      <c r="Y95" s="199">
        <f t="shared" si="43"/>
        <v>-0.37221323030334674</v>
      </c>
      <c r="Z95" s="198">
        <f t="shared" si="44"/>
        <v>5.9207838835842888E-3</v>
      </c>
    </row>
    <row r="96" spans="1:26" x14ac:dyDescent="0.25">
      <c r="A96" s="195" t="s">
        <v>100</v>
      </c>
      <c r="B96" s="196" t="s">
        <v>100</v>
      </c>
      <c r="C96" s="197">
        <v>2518</v>
      </c>
      <c r="D96" s="197">
        <v>0</v>
      </c>
      <c r="E96" s="197">
        <v>0</v>
      </c>
      <c r="F96" s="197">
        <v>1009</v>
      </c>
      <c r="G96" s="197">
        <v>1532</v>
      </c>
      <c r="H96" s="198">
        <f>IFERROR(G96/F96-1,"-")</f>
        <v>0.51833498513379594</v>
      </c>
      <c r="I96" s="199">
        <f t="shared" si="35"/>
        <v>-0.39158061953931689</v>
      </c>
      <c r="J96" s="198">
        <f>G96/G$9</f>
        <v>2.0747449905471802E-3</v>
      </c>
      <c r="K96" s="197">
        <v>15448</v>
      </c>
      <c r="L96" s="197">
        <v>0</v>
      </c>
      <c r="M96" s="197">
        <v>0</v>
      </c>
      <c r="N96" s="197">
        <v>16511</v>
      </c>
      <c r="O96" s="197">
        <v>24166</v>
      </c>
      <c r="P96" s="198">
        <f>IFERROR(O96/N96-1,"-")</f>
        <v>0.46363030706801522</v>
      </c>
      <c r="Q96" s="199">
        <f t="shared" si="42"/>
        <v>0.56434489901605378</v>
      </c>
      <c r="R96" s="198">
        <f>O96/O$9</f>
        <v>7.2133997422208053E-3</v>
      </c>
      <c r="S96" s="197">
        <v>17966</v>
      </c>
      <c r="T96" s="197">
        <v>7339</v>
      </c>
      <c r="U96" s="197">
        <v>10731</v>
      </c>
      <c r="V96" s="197">
        <v>17520</v>
      </c>
      <c r="W96" s="197">
        <v>25698</v>
      </c>
      <c r="X96" s="198">
        <f>IFERROR(W96/V96-1,"-")</f>
        <v>0.46678082191780823</v>
      </c>
      <c r="Y96" s="199">
        <f t="shared" si="43"/>
        <v>0.43036847378381382</v>
      </c>
      <c r="Z96" s="198">
        <f t="shared" si="44"/>
        <v>5.7754687623618765E-3</v>
      </c>
    </row>
    <row r="97" spans="1:26" x14ac:dyDescent="0.25">
      <c r="A97" s="1" t="s">
        <v>146</v>
      </c>
      <c r="B97" s="191" t="s">
        <v>107</v>
      </c>
      <c r="C97" s="192">
        <v>3981</v>
      </c>
      <c r="D97" s="192">
        <v>0</v>
      </c>
      <c r="E97" s="192">
        <v>0</v>
      </c>
      <c r="F97" s="192">
        <v>1194</v>
      </c>
      <c r="G97" s="192">
        <v>2261</v>
      </c>
      <c r="H97" s="193">
        <f>IFERROR(G97/F97-1,"-")</f>
        <v>0.89363484087102174</v>
      </c>
      <c r="I97" s="194">
        <f t="shared" si="35"/>
        <v>-0.43205224817884957</v>
      </c>
      <c r="J97" s="193">
        <f>G97/G$9</f>
        <v>3.0620094149002445E-3</v>
      </c>
      <c r="K97" s="192">
        <v>14787</v>
      </c>
      <c r="L97" s="192">
        <v>0</v>
      </c>
      <c r="M97" s="192">
        <v>0</v>
      </c>
      <c r="N97" s="192">
        <v>16482</v>
      </c>
      <c r="O97" s="192">
        <v>18174</v>
      </c>
      <c r="P97" s="193">
        <f>IFERROR(O97/N97-1,"-")</f>
        <v>0.10265744448489267</v>
      </c>
      <c r="Q97" s="194">
        <f t="shared" si="42"/>
        <v>0.22905254615540671</v>
      </c>
      <c r="R97" s="193">
        <f>O97/O$9</f>
        <v>5.4248252468393991E-3</v>
      </c>
      <c r="S97" s="192">
        <v>18768</v>
      </c>
      <c r="T97" s="192">
        <v>8198</v>
      </c>
      <c r="U97" s="192">
        <v>11712</v>
      </c>
      <c r="V97" s="192">
        <v>17676</v>
      </c>
      <c r="W97" s="192">
        <v>20435</v>
      </c>
      <c r="X97" s="193">
        <f>IFERROR(W97/V97-1,"-")</f>
        <v>0.15608735007920349</v>
      </c>
      <c r="Y97" s="194">
        <f t="shared" si="43"/>
        <v>8.882139812446721E-2</v>
      </c>
      <c r="Z97" s="193">
        <f t="shared" si="44"/>
        <v>6.3034470361366416E-3</v>
      </c>
    </row>
    <row r="98" spans="1:26" x14ac:dyDescent="0.25">
      <c r="A98" s="195" t="s">
        <v>110</v>
      </c>
      <c r="B98" s="196" t="s">
        <v>110</v>
      </c>
      <c r="C98" s="197">
        <v>210</v>
      </c>
      <c r="D98" s="197">
        <v>0</v>
      </c>
      <c r="E98" s="197">
        <v>0</v>
      </c>
      <c r="F98" s="197">
        <v>50</v>
      </c>
      <c r="G98" s="197">
        <v>173</v>
      </c>
      <c r="H98" s="198">
        <f t="shared" ref="H98:H105" si="45">IFERROR(G98/F98-1,"-")</f>
        <v>2.46</v>
      </c>
      <c r="I98" s="199">
        <f t="shared" si="35"/>
        <v>-0.17619047619047623</v>
      </c>
      <c r="J98" s="198">
        <f t="shared" ref="J98:J105" si="46">G98/G$9</f>
        <v>2.3428908835813458E-4</v>
      </c>
      <c r="K98" s="197">
        <v>2211</v>
      </c>
      <c r="L98" s="197">
        <v>0</v>
      </c>
      <c r="M98" s="197">
        <v>0</v>
      </c>
      <c r="N98" s="197">
        <v>2353</v>
      </c>
      <c r="O98" s="197">
        <v>2622</v>
      </c>
      <c r="P98" s="198">
        <f t="shared" ref="P98:P105" si="47">IFERROR(O98/N98-1,"-")</f>
        <v>0.11432214194645129</v>
      </c>
      <c r="Q98" s="199">
        <f t="shared" si="42"/>
        <v>0.18588873812754403</v>
      </c>
      <c r="R98" s="198">
        <f t="shared" ref="R98:R105" si="48">O98/O$9</f>
        <v>7.8265058859980764E-4</v>
      </c>
      <c r="S98" s="197">
        <v>2421</v>
      </c>
      <c r="T98" s="197">
        <v>1288</v>
      </c>
      <c r="U98" s="197">
        <v>921</v>
      </c>
      <c r="V98" s="197">
        <v>2403</v>
      </c>
      <c r="W98" s="197">
        <v>2795</v>
      </c>
      <c r="X98" s="198">
        <f t="shared" ref="X98:X105" si="49">IFERROR(W98/V98-1,"-")</f>
        <v>0.16312942155638788</v>
      </c>
      <c r="Y98" s="199">
        <f t="shared" si="43"/>
        <v>0.15448161916563397</v>
      </c>
      <c r="Z98" s="198">
        <f t="shared" si="44"/>
        <v>4.9568602461422869E-4</v>
      </c>
    </row>
    <row r="99" spans="1:26" x14ac:dyDescent="0.25">
      <c r="A99" s="195" t="s">
        <v>113</v>
      </c>
      <c r="B99" s="196" t="s">
        <v>113</v>
      </c>
      <c r="C99" s="197">
        <v>551</v>
      </c>
      <c r="D99" s="197">
        <v>0</v>
      </c>
      <c r="E99" s="197">
        <v>0</v>
      </c>
      <c r="F99" s="197">
        <v>194</v>
      </c>
      <c r="G99" s="197">
        <v>319</v>
      </c>
      <c r="H99" s="198">
        <f t="shared" si="45"/>
        <v>0.64432989690721643</v>
      </c>
      <c r="I99" s="199">
        <f t="shared" si="35"/>
        <v>-0.42105263157894735</v>
      </c>
      <c r="J99" s="198">
        <f t="shared" si="46"/>
        <v>4.3201282766615567E-4</v>
      </c>
      <c r="K99" s="197">
        <v>3354</v>
      </c>
      <c r="L99" s="197">
        <v>0</v>
      </c>
      <c r="M99" s="197">
        <v>0</v>
      </c>
      <c r="N99" s="197">
        <v>3288</v>
      </c>
      <c r="O99" s="197">
        <v>3495</v>
      </c>
      <c r="P99" s="198">
        <f t="shared" si="47"/>
        <v>6.2956204379561953E-2</v>
      </c>
      <c r="Q99" s="199">
        <f t="shared" si="42"/>
        <v>4.2039355992844474E-2</v>
      </c>
      <c r="R99" s="198">
        <f t="shared" si="48"/>
        <v>1.043235624392192E-3</v>
      </c>
      <c r="S99" s="197">
        <v>3905</v>
      </c>
      <c r="T99" s="197">
        <v>1481</v>
      </c>
      <c r="U99" s="197">
        <v>2395</v>
      </c>
      <c r="V99" s="197">
        <v>3482</v>
      </c>
      <c r="W99" s="197">
        <v>3814</v>
      </c>
      <c r="X99" s="198">
        <f t="shared" si="49"/>
        <v>9.5347501435956383E-2</v>
      </c>
      <c r="Y99" s="199">
        <f t="shared" si="43"/>
        <v>-2.3303457106274017E-2</v>
      </c>
      <c r="Z99" s="198">
        <f t="shared" si="44"/>
        <v>1.2889989456580648E-3</v>
      </c>
    </row>
    <row r="100" spans="1:26" x14ac:dyDescent="0.25">
      <c r="A100" s="195" t="s">
        <v>116</v>
      </c>
      <c r="B100" s="196" t="s">
        <v>116</v>
      </c>
      <c r="C100" s="197">
        <v>1170</v>
      </c>
      <c r="D100" s="197">
        <v>0</v>
      </c>
      <c r="E100" s="197">
        <v>0</v>
      </c>
      <c r="F100" s="197">
        <v>346</v>
      </c>
      <c r="G100" s="197">
        <v>771</v>
      </c>
      <c r="H100" s="198">
        <f t="shared" si="45"/>
        <v>1.2283236994219653</v>
      </c>
      <c r="I100" s="199">
        <f t="shared" si="35"/>
        <v>-0.34102564102564104</v>
      </c>
      <c r="J100" s="198">
        <f t="shared" si="46"/>
        <v>1.0441438562087963E-3</v>
      </c>
      <c r="K100" s="197">
        <v>2684</v>
      </c>
      <c r="L100" s="197">
        <v>0</v>
      </c>
      <c r="M100" s="197">
        <v>0</v>
      </c>
      <c r="N100" s="197">
        <v>3066</v>
      </c>
      <c r="O100" s="197">
        <v>3114</v>
      </c>
      <c r="P100" s="198">
        <f t="shared" si="47"/>
        <v>1.5655577299412915E-2</v>
      </c>
      <c r="Q100" s="199">
        <f t="shared" si="42"/>
        <v>0.16020864381520128</v>
      </c>
      <c r="R100" s="198">
        <f t="shared" si="48"/>
        <v>9.2950950911510339E-4</v>
      </c>
      <c r="S100" s="197">
        <v>3854</v>
      </c>
      <c r="T100" s="197">
        <v>1974</v>
      </c>
      <c r="U100" s="197">
        <v>3541</v>
      </c>
      <c r="V100" s="197">
        <v>3412</v>
      </c>
      <c r="W100" s="197">
        <v>3885</v>
      </c>
      <c r="X100" s="198">
        <f t="shared" si="49"/>
        <v>0.13862837045720977</v>
      </c>
      <c r="Y100" s="199">
        <f t="shared" si="43"/>
        <v>8.0435910742087113E-3</v>
      </c>
      <c r="Z100" s="198">
        <f t="shared" si="44"/>
        <v>1.905780904624304E-3</v>
      </c>
    </row>
    <row r="101" spans="1:26" x14ac:dyDescent="0.25">
      <c r="A101" s="195" t="s">
        <v>123</v>
      </c>
      <c r="B101" s="196" t="s">
        <v>123</v>
      </c>
      <c r="C101" s="197">
        <v>56</v>
      </c>
      <c r="D101" s="197">
        <v>0</v>
      </c>
      <c r="E101" s="197">
        <v>0</v>
      </c>
      <c r="F101" s="197">
        <v>32</v>
      </c>
      <c r="G101" s="197">
        <v>58</v>
      </c>
      <c r="H101" s="198">
        <f t="shared" si="45"/>
        <v>0.8125</v>
      </c>
      <c r="I101" s="199">
        <f t="shared" si="35"/>
        <v>3.5714285714285809E-2</v>
      </c>
      <c r="J101" s="198">
        <f t="shared" si="46"/>
        <v>7.8547786848391936E-5</v>
      </c>
      <c r="K101" s="197">
        <v>643</v>
      </c>
      <c r="L101" s="197">
        <v>0</v>
      </c>
      <c r="M101" s="197">
        <v>0</v>
      </c>
      <c r="N101" s="197">
        <v>1140</v>
      </c>
      <c r="O101" s="197">
        <v>880</v>
      </c>
      <c r="P101" s="198">
        <f t="shared" si="47"/>
        <v>-0.22807017543859653</v>
      </c>
      <c r="Q101" s="199">
        <f t="shared" si="42"/>
        <v>0.36858475894245712</v>
      </c>
      <c r="R101" s="198">
        <f t="shared" si="48"/>
        <v>2.6267449197857768E-4</v>
      </c>
      <c r="S101" s="197">
        <v>699</v>
      </c>
      <c r="T101" s="197">
        <v>323</v>
      </c>
      <c r="U101" s="197">
        <v>432</v>
      </c>
      <c r="V101" s="197">
        <v>1172</v>
      </c>
      <c r="W101" s="197">
        <v>938</v>
      </c>
      <c r="X101" s="198">
        <f t="shared" si="49"/>
        <v>-0.19965870307167233</v>
      </c>
      <c r="Y101" s="199">
        <f t="shared" si="43"/>
        <v>0.3419170243204579</v>
      </c>
      <c r="Z101" s="198">
        <f t="shared" si="44"/>
        <v>2.3250419395585972E-4</v>
      </c>
    </row>
    <row r="102" spans="1:26" x14ac:dyDescent="0.25">
      <c r="A102" s="195" t="s">
        <v>119</v>
      </c>
      <c r="B102" s="196" t="s">
        <v>119</v>
      </c>
      <c r="C102" s="197">
        <v>106</v>
      </c>
      <c r="D102" s="197">
        <v>0</v>
      </c>
      <c r="E102" s="197">
        <v>0</v>
      </c>
      <c r="F102" s="197">
        <v>15</v>
      </c>
      <c r="G102" s="197">
        <v>87</v>
      </c>
      <c r="H102" s="198">
        <f t="shared" si="45"/>
        <v>4.8</v>
      </c>
      <c r="I102" s="199">
        <f t="shared" si="35"/>
        <v>-0.17924528301886788</v>
      </c>
      <c r="J102" s="198">
        <f t="shared" si="46"/>
        <v>1.178216802725879E-4</v>
      </c>
      <c r="K102" s="197">
        <v>413</v>
      </c>
      <c r="L102" s="197">
        <v>0</v>
      </c>
      <c r="M102" s="197">
        <v>0</v>
      </c>
      <c r="N102" s="197">
        <v>667</v>
      </c>
      <c r="O102" s="197">
        <v>563</v>
      </c>
      <c r="P102" s="198">
        <f t="shared" si="47"/>
        <v>-0.15592203898050971</v>
      </c>
      <c r="Q102" s="199">
        <f t="shared" si="42"/>
        <v>0.36319612590799033</v>
      </c>
      <c r="R102" s="198">
        <f t="shared" si="48"/>
        <v>1.6805197611811278E-4</v>
      </c>
      <c r="S102" s="197">
        <v>519</v>
      </c>
      <c r="T102" s="197">
        <v>351</v>
      </c>
      <c r="U102" s="197">
        <v>507</v>
      </c>
      <c r="V102" s="197">
        <v>682</v>
      </c>
      <c r="W102" s="197">
        <v>650</v>
      </c>
      <c r="X102" s="198">
        <f t="shared" si="49"/>
        <v>-4.692082111436946E-2</v>
      </c>
      <c r="Y102" s="199">
        <f t="shared" si="43"/>
        <v>0.25240847784200393</v>
      </c>
      <c r="Z102" s="198">
        <f t="shared" si="44"/>
        <v>2.728695054065298E-4</v>
      </c>
    </row>
    <row r="103" spans="1:26" x14ac:dyDescent="0.25">
      <c r="A103" s="195" t="s">
        <v>128</v>
      </c>
      <c r="B103" s="196" t="s">
        <v>128</v>
      </c>
      <c r="C103" s="197">
        <v>42</v>
      </c>
      <c r="D103" s="197">
        <v>0</v>
      </c>
      <c r="E103" s="197">
        <v>0</v>
      </c>
      <c r="F103" s="197">
        <v>10</v>
      </c>
      <c r="G103" s="197">
        <v>22</v>
      </c>
      <c r="H103" s="198">
        <f t="shared" si="45"/>
        <v>1.2000000000000002</v>
      </c>
      <c r="I103" s="199">
        <f t="shared" si="35"/>
        <v>-0.47619047619047616</v>
      </c>
      <c r="J103" s="198">
        <f t="shared" si="46"/>
        <v>2.9793988114907287E-5</v>
      </c>
      <c r="K103" s="197">
        <v>113</v>
      </c>
      <c r="L103" s="197">
        <v>0</v>
      </c>
      <c r="M103" s="197">
        <v>0</v>
      </c>
      <c r="N103" s="197">
        <v>260</v>
      </c>
      <c r="O103" s="197">
        <v>131</v>
      </c>
      <c r="P103" s="198">
        <f t="shared" si="47"/>
        <v>-0.49615384615384617</v>
      </c>
      <c r="Q103" s="199">
        <f t="shared" si="42"/>
        <v>0.15929203539823011</v>
      </c>
      <c r="R103" s="198">
        <f t="shared" si="48"/>
        <v>3.9102680055901911E-5</v>
      </c>
      <c r="S103" s="197">
        <v>155</v>
      </c>
      <c r="T103" s="197">
        <v>124</v>
      </c>
      <c r="U103" s="197">
        <v>105</v>
      </c>
      <c r="V103" s="197">
        <v>270</v>
      </c>
      <c r="W103" s="197">
        <v>153</v>
      </c>
      <c r="X103" s="198">
        <f t="shared" si="49"/>
        <v>-0.43333333333333335</v>
      </c>
      <c r="Y103" s="199">
        <f t="shared" si="43"/>
        <v>-1.2903225806451646E-2</v>
      </c>
      <c r="Z103" s="198">
        <f t="shared" si="44"/>
        <v>5.651143603093813E-5</v>
      </c>
    </row>
    <row r="104" spans="1:26" x14ac:dyDescent="0.25">
      <c r="A104" s="195" t="s">
        <v>131</v>
      </c>
      <c r="B104" s="196" t="s">
        <v>131</v>
      </c>
      <c r="C104" s="197">
        <v>60</v>
      </c>
      <c r="D104" s="197">
        <v>0</v>
      </c>
      <c r="E104" s="197">
        <v>0</v>
      </c>
      <c r="F104" s="197">
        <v>11</v>
      </c>
      <c r="G104" s="197">
        <v>10</v>
      </c>
      <c r="H104" s="198">
        <f t="shared" si="45"/>
        <v>-9.0909090909090939E-2</v>
      </c>
      <c r="I104" s="199">
        <f t="shared" si="35"/>
        <v>-0.83333333333333337</v>
      </c>
      <c r="J104" s="198">
        <f t="shared" si="46"/>
        <v>1.3542721870412402E-5</v>
      </c>
      <c r="K104" s="197">
        <v>211</v>
      </c>
      <c r="L104" s="197">
        <v>0</v>
      </c>
      <c r="M104" s="197">
        <v>0</v>
      </c>
      <c r="N104" s="197">
        <v>157</v>
      </c>
      <c r="O104" s="197">
        <v>260</v>
      </c>
      <c r="P104" s="198">
        <f t="shared" si="47"/>
        <v>0.65605095541401282</v>
      </c>
      <c r="Q104" s="199">
        <f t="shared" si="42"/>
        <v>0.23222748815165883</v>
      </c>
      <c r="R104" s="198">
        <f t="shared" si="48"/>
        <v>7.7608372630034325E-5</v>
      </c>
      <c r="S104" s="197">
        <v>271</v>
      </c>
      <c r="T104" s="197">
        <v>89</v>
      </c>
      <c r="U104" s="197">
        <v>96</v>
      </c>
      <c r="V104" s="197">
        <v>168</v>
      </c>
      <c r="W104" s="197">
        <v>270</v>
      </c>
      <c r="X104" s="198">
        <f t="shared" si="49"/>
        <v>0.60714285714285721</v>
      </c>
      <c r="Y104" s="199">
        <f t="shared" si="43"/>
        <v>-3.6900369003689537E-3</v>
      </c>
      <c r="Z104" s="198">
        <f t="shared" si="44"/>
        <v>5.1667598656857714E-5</v>
      </c>
    </row>
    <row r="105" spans="1:26" x14ac:dyDescent="0.25">
      <c r="A105" s="201" t="s">
        <v>145</v>
      </c>
      <c r="B105" s="202" t="s">
        <v>145</v>
      </c>
      <c r="C105" s="203">
        <f>C97-SUM(C98:C104)</f>
        <v>1786</v>
      </c>
      <c r="D105" s="203">
        <f>D97-SUM(D98:D104)</f>
        <v>0</v>
      </c>
      <c r="E105" s="203">
        <f>E97-SUM(E98:E104)</f>
        <v>0</v>
      </c>
      <c r="F105" s="203">
        <f>F97-SUM(F98:F104)</f>
        <v>536</v>
      </c>
      <c r="G105" s="203">
        <f>G97-SUM(G98:G104)</f>
        <v>821</v>
      </c>
      <c r="H105" s="204">
        <f t="shared" si="45"/>
        <v>0.53171641791044766</v>
      </c>
      <c r="I105" s="205">
        <f t="shared" si="35"/>
        <v>-0.54031354983202684</v>
      </c>
      <c r="J105" s="204">
        <f t="shared" si="46"/>
        <v>1.1118574655608583E-3</v>
      </c>
      <c r="K105" s="203">
        <f>K97-SUM(K98:K104)</f>
        <v>5158</v>
      </c>
      <c r="L105" s="203">
        <f>L97-SUM(L98:L104)</f>
        <v>0</v>
      </c>
      <c r="M105" s="203">
        <f>M97-SUM(M98:M104)</f>
        <v>0</v>
      </c>
      <c r="N105" s="203">
        <f>N97-SUM(N98:N104)</f>
        <v>5551</v>
      </c>
      <c r="O105" s="203">
        <f>O97-SUM(O98:O104)</f>
        <v>7109</v>
      </c>
      <c r="P105" s="204">
        <f t="shared" si="47"/>
        <v>0.28067014952260849</v>
      </c>
      <c r="Q105" s="205">
        <f t="shared" si="42"/>
        <v>0.3782473827064754</v>
      </c>
      <c r="R105" s="204">
        <f t="shared" si="48"/>
        <v>2.1219920039496692E-3</v>
      </c>
      <c r="S105" s="203">
        <f>S97-SUM(S98:S104)</f>
        <v>6944</v>
      </c>
      <c r="T105" s="203">
        <f>T97-SUM(T98:T104)</f>
        <v>2568</v>
      </c>
      <c r="U105" s="203">
        <f>U97-SUM(U98:U104)</f>
        <v>3715</v>
      </c>
      <c r="V105" s="203">
        <f>V97-SUM(V98:V104)</f>
        <v>6087</v>
      </c>
      <c r="W105" s="203">
        <f>W97-SUM(W98:W104)</f>
        <v>7930</v>
      </c>
      <c r="X105" s="204">
        <f t="shared" si="49"/>
        <v>0.30277640873993761</v>
      </c>
      <c r="Y105" s="205">
        <f t="shared" si="43"/>
        <v>0.14199308755760365</v>
      </c>
      <c r="Z105" s="204">
        <f t="shared" si="44"/>
        <v>1.9994284271898587E-3</v>
      </c>
    </row>
    <row r="106" spans="1:26" x14ac:dyDescent="0.25">
      <c r="A106" s="1"/>
      <c r="B106" s="187" t="s">
        <v>50</v>
      </c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</row>
    <row r="107" spans="1:26" x14ac:dyDescent="0.25">
      <c r="A107" s="1" t="s">
        <v>0</v>
      </c>
      <c r="B107" s="188" t="s">
        <v>68</v>
      </c>
      <c r="C107" s="212">
        <f>C108+C111</f>
        <v>0</v>
      </c>
      <c r="D107" s="212">
        <f>D108+D111</f>
        <v>0</v>
      </c>
      <c r="E107" s="212">
        <f>E108+E111</f>
        <v>0</v>
      </c>
      <c r="F107" s="212">
        <f>F108+F111</f>
        <v>0</v>
      </c>
      <c r="G107" s="212">
        <f>G108+G111</f>
        <v>0</v>
      </c>
      <c r="H107" s="213" t="str">
        <f>IFERROR(G107/F107-1,"-")</f>
        <v>-</v>
      </c>
      <c r="I107" s="213" t="str">
        <f t="shared" si="35"/>
        <v>-</v>
      </c>
      <c r="J107" s="213">
        <f>G107/G$9</f>
        <v>0</v>
      </c>
      <c r="K107" s="212">
        <f>K108+K111</f>
        <v>82594</v>
      </c>
      <c r="L107" s="212">
        <f>L108+L111</f>
        <v>0</v>
      </c>
      <c r="M107" s="212">
        <f>M108+M111</f>
        <v>0</v>
      </c>
      <c r="N107" s="212">
        <f>N108+N111</f>
        <v>0</v>
      </c>
      <c r="O107" s="212">
        <f>O108+O111</f>
        <v>0</v>
      </c>
      <c r="P107" s="213" t="str">
        <f>IFERROR(O107/N107-1,"-")</f>
        <v>-</v>
      </c>
      <c r="Q107" s="213">
        <f t="shared" si="42"/>
        <v>-1</v>
      </c>
      <c r="R107" s="213">
        <f>O107/O$9</f>
        <v>0</v>
      </c>
      <c r="S107" s="212">
        <f>S108+S111</f>
        <v>82594</v>
      </c>
      <c r="T107" s="212">
        <f>T108+T111</f>
        <v>63499</v>
      </c>
      <c r="U107" s="212">
        <f>U108+U111</f>
        <v>95997</v>
      </c>
      <c r="V107" s="212">
        <f>V108+V111</f>
        <v>169794</v>
      </c>
      <c r="W107" s="212">
        <f>W108+W111</f>
        <v>220761</v>
      </c>
      <c r="X107" s="213">
        <f>IFERROR(W107/V107-1,"-")</f>
        <v>0.3001696173009647</v>
      </c>
      <c r="Y107" s="213">
        <f t="shared" si="43"/>
        <v>1.6728454851441992</v>
      </c>
      <c r="Z107" s="213">
        <f t="shared" ref="Z107:Z119" si="50">U107/U$9</f>
        <v>5.166598404439969E-2</v>
      </c>
    </row>
    <row r="108" spans="1:26" x14ac:dyDescent="0.25">
      <c r="A108" s="1" t="s">
        <v>96</v>
      </c>
      <c r="B108" s="191" t="s">
        <v>97</v>
      </c>
      <c r="C108" s="192">
        <v>0</v>
      </c>
      <c r="D108" s="192">
        <v>0</v>
      </c>
      <c r="E108" s="192">
        <v>0</v>
      </c>
      <c r="F108" s="192">
        <v>0</v>
      </c>
      <c r="G108" s="192">
        <v>0</v>
      </c>
      <c r="H108" s="193" t="str">
        <f>IFERROR(G108/F108-1,"-")</f>
        <v>-</v>
      </c>
      <c r="I108" s="194" t="str">
        <f t="shared" si="35"/>
        <v>-</v>
      </c>
      <c r="J108" s="193">
        <f>G108/G$9</f>
        <v>0</v>
      </c>
      <c r="K108" s="192">
        <v>17569</v>
      </c>
      <c r="L108" s="192">
        <v>0</v>
      </c>
      <c r="M108" s="192">
        <v>0</v>
      </c>
      <c r="N108" s="192">
        <v>0</v>
      </c>
      <c r="O108" s="192">
        <v>0</v>
      </c>
      <c r="P108" s="193" t="str">
        <f>IFERROR(O108/N108-1,"-")</f>
        <v>-</v>
      </c>
      <c r="Q108" s="194">
        <f t="shared" si="42"/>
        <v>-1</v>
      </c>
      <c r="R108" s="193">
        <f>O108/O$9</f>
        <v>0</v>
      </c>
      <c r="S108" s="192">
        <v>17569</v>
      </c>
      <c r="T108" s="192">
        <v>28387</v>
      </c>
      <c r="U108" s="192">
        <v>39659</v>
      </c>
      <c r="V108" s="192">
        <v>41132</v>
      </c>
      <c r="W108" s="192">
        <v>48543</v>
      </c>
      <c r="X108" s="193">
        <f>IFERROR(W108/V108-1,"-")</f>
        <v>0.18017601867159394</v>
      </c>
      <c r="Y108" s="194">
        <f t="shared" si="43"/>
        <v>1.7629916329899253</v>
      </c>
      <c r="Z108" s="193">
        <f t="shared" si="50"/>
        <v>2.134463849096167E-2</v>
      </c>
    </row>
    <row r="109" spans="1:26" x14ac:dyDescent="0.25">
      <c r="A109" s="195" t="s">
        <v>103</v>
      </c>
      <c r="B109" s="196" t="s">
        <v>103</v>
      </c>
      <c r="C109" s="197">
        <v>0</v>
      </c>
      <c r="D109" s="197">
        <v>0</v>
      </c>
      <c r="E109" s="197">
        <v>0</v>
      </c>
      <c r="F109" s="197">
        <v>0</v>
      </c>
      <c r="G109" s="197">
        <v>0</v>
      </c>
      <c r="H109" s="198" t="str">
        <f>IFERROR(G109/F109-1,"-")</f>
        <v>-</v>
      </c>
      <c r="I109" s="199" t="str">
        <f t="shared" si="35"/>
        <v>-</v>
      </c>
      <c r="J109" s="198">
        <f>G109/G$9</f>
        <v>0</v>
      </c>
      <c r="K109" s="197">
        <v>3028</v>
      </c>
      <c r="L109" s="197">
        <v>0</v>
      </c>
      <c r="M109" s="197">
        <v>0</v>
      </c>
      <c r="N109" s="197">
        <v>0</v>
      </c>
      <c r="O109" s="197">
        <v>0</v>
      </c>
      <c r="P109" s="198" t="str">
        <f>IFERROR(O109/N109-1,"-")</f>
        <v>-</v>
      </c>
      <c r="Q109" s="199">
        <f t="shared" si="42"/>
        <v>-1</v>
      </c>
      <c r="R109" s="198">
        <f>O109/O$9</f>
        <v>0</v>
      </c>
      <c r="S109" s="197">
        <v>3028</v>
      </c>
      <c r="T109" s="197">
        <v>3383</v>
      </c>
      <c r="U109" s="197">
        <v>20351</v>
      </c>
      <c r="V109" s="197">
        <v>11031</v>
      </c>
      <c r="W109" s="197">
        <v>14560</v>
      </c>
      <c r="X109" s="198">
        <f>IFERROR(W109/V109-1,"-")</f>
        <v>0.31991659867645716</v>
      </c>
      <c r="Y109" s="199">
        <f t="shared" si="43"/>
        <v>3.8084544253632764</v>
      </c>
      <c r="Z109" s="198">
        <f t="shared" si="50"/>
        <v>1.0952992711101161E-2</v>
      </c>
    </row>
    <row r="110" spans="1:26" x14ac:dyDescent="0.25">
      <c r="A110" s="195" t="s">
        <v>100</v>
      </c>
      <c r="B110" s="196" t="s">
        <v>100</v>
      </c>
      <c r="C110" s="197">
        <v>0</v>
      </c>
      <c r="D110" s="197">
        <v>0</v>
      </c>
      <c r="E110" s="197">
        <v>0</v>
      </c>
      <c r="F110" s="197">
        <v>0</v>
      </c>
      <c r="G110" s="197">
        <v>0</v>
      </c>
      <c r="H110" s="198" t="str">
        <f>IFERROR(G110/F110-1,"-")</f>
        <v>-</v>
      </c>
      <c r="I110" s="199" t="str">
        <f t="shared" si="35"/>
        <v>-</v>
      </c>
      <c r="J110" s="198">
        <f>G110/G$9</f>
        <v>0</v>
      </c>
      <c r="K110" s="197">
        <v>14541</v>
      </c>
      <c r="L110" s="197">
        <v>0</v>
      </c>
      <c r="M110" s="197">
        <v>0</v>
      </c>
      <c r="N110" s="197">
        <v>0</v>
      </c>
      <c r="O110" s="197">
        <v>0</v>
      </c>
      <c r="P110" s="198" t="str">
        <f>IFERROR(O110/N110-1,"-")</f>
        <v>-</v>
      </c>
      <c r="Q110" s="199">
        <f t="shared" si="42"/>
        <v>-1</v>
      </c>
      <c r="R110" s="198">
        <f>O110/O$9</f>
        <v>0</v>
      </c>
      <c r="S110" s="197">
        <v>14541</v>
      </c>
      <c r="T110" s="197">
        <v>25004</v>
      </c>
      <c r="U110" s="197">
        <v>19308</v>
      </c>
      <c r="V110" s="197">
        <v>30101</v>
      </c>
      <c r="W110" s="197">
        <v>33983</v>
      </c>
      <c r="X110" s="198">
        <f>IFERROR(W110/V110-1,"-")</f>
        <v>0.12896581508919969</v>
      </c>
      <c r="Y110" s="199">
        <f t="shared" si="43"/>
        <v>1.337046970634757</v>
      </c>
      <c r="Z110" s="198">
        <f t="shared" si="50"/>
        <v>1.0391645779860507E-2</v>
      </c>
    </row>
    <row r="111" spans="1:26" x14ac:dyDescent="0.25">
      <c r="A111" s="1" t="s">
        <v>146</v>
      </c>
      <c r="B111" s="191" t="s">
        <v>107</v>
      </c>
      <c r="C111" s="192">
        <v>0</v>
      </c>
      <c r="D111" s="192">
        <v>0</v>
      </c>
      <c r="E111" s="192">
        <v>0</v>
      </c>
      <c r="F111" s="192">
        <v>0</v>
      </c>
      <c r="G111" s="192">
        <v>0</v>
      </c>
      <c r="H111" s="193" t="str">
        <f>IFERROR(G111/F111-1,"-")</f>
        <v>-</v>
      </c>
      <c r="I111" s="194" t="str">
        <f t="shared" si="35"/>
        <v>-</v>
      </c>
      <c r="J111" s="193">
        <f>G111/G$9</f>
        <v>0</v>
      </c>
      <c r="K111" s="192">
        <v>65025</v>
      </c>
      <c r="L111" s="192">
        <v>0</v>
      </c>
      <c r="M111" s="192">
        <v>0</v>
      </c>
      <c r="N111" s="192">
        <v>0</v>
      </c>
      <c r="O111" s="192">
        <v>0</v>
      </c>
      <c r="P111" s="193" t="str">
        <f>IFERROR(O111/N111-1,"-")</f>
        <v>-</v>
      </c>
      <c r="Q111" s="194">
        <f t="shared" si="42"/>
        <v>-1</v>
      </c>
      <c r="R111" s="193">
        <f>O111/O$9</f>
        <v>0</v>
      </c>
      <c r="S111" s="192">
        <v>65025</v>
      </c>
      <c r="T111" s="192">
        <v>35112</v>
      </c>
      <c r="U111" s="192">
        <v>56338</v>
      </c>
      <c r="V111" s="192">
        <v>128662</v>
      </c>
      <c r="W111" s="192">
        <v>172218</v>
      </c>
      <c r="X111" s="193">
        <f>IFERROR(W111/V111-1,"-")</f>
        <v>0.3385304130201614</v>
      </c>
      <c r="Y111" s="194">
        <f t="shared" si="43"/>
        <v>1.648489042675894</v>
      </c>
      <c r="Z111" s="193">
        <f t="shared" si="50"/>
        <v>3.0321345553438021E-2</v>
      </c>
    </row>
    <row r="112" spans="1:26" x14ac:dyDescent="0.25">
      <c r="A112" s="195" t="s">
        <v>110</v>
      </c>
      <c r="B112" s="196" t="s">
        <v>110</v>
      </c>
      <c r="C112" s="197">
        <v>0</v>
      </c>
      <c r="D112" s="197">
        <v>0</v>
      </c>
      <c r="E112" s="197">
        <v>0</v>
      </c>
      <c r="F112" s="197">
        <v>0</v>
      </c>
      <c r="G112" s="197">
        <v>0</v>
      </c>
      <c r="H112" s="198" t="str">
        <f t="shared" ref="H112:H119" si="51">IFERROR(G112/F112-1,"-")</f>
        <v>-</v>
      </c>
      <c r="I112" s="199" t="str">
        <f t="shared" si="35"/>
        <v>-</v>
      </c>
      <c r="J112" s="198">
        <f t="shared" ref="J112:J119" si="52">G112/G$9</f>
        <v>0</v>
      </c>
      <c r="K112" s="197">
        <v>36612</v>
      </c>
      <c r="L112" s="197">
        <v>0</v>
      </c>
      <c r="M112" s="197">
        <v>0</v>
      </c>
      <c r="N112" s="197">
        <v>0</v>
      </c>
      <c r="O112" s="197">
        <v>0</v>
      </c>
      <c r="P112" s="198" t="str">
        <f t="shared" ref="P112:P119" si="53">IFERROR(O112/N112-1,"-")</f>
        <v>-</v>
      </c>
      <c r="Q112" s="199">
        <f t="shared" si="42"/>
        <v>-1</v>
      </c>
      <c r="R112" s="198">
        <f t="shared" ref="R112:R119" si="54">O112/O$9</f>
        <v>0</v>
      </c>
      <c r="S112" s="197">
        <v>36612</v>
      </c>
      <c r="T112" s="197">
        <v>20258</v>
      </c>
      <c r="U112" s="197">
        <v>23009</v>
      </c>
      <c r="V112" s="197">
        <v>77726</v>
      </c>
      <c r="W112" s="197">
        <v>113230</v>
      </c>
      <c r="X112" s="198">
        <f t="shared" ref="X112:X119" si="55">IFERROR(W112/V112-1,"-")</f>
        <v>0.45678408769266388</v>
      </c>
      <c r="Y112" s="199">
        <f t="shared" si="43"/>
        <v>2.0927018463891622</v>
      </c>
      <c r="Z112" s="198">
        <f t="shared" si="50"/>
        <v>1.2383539348912908E-2</v>
      </c>
    </row>
    <row r="113" spans="1:26" x14ac:dyDescent="0.25">
      <c r="A113" s="195" t="s">
        <v>113</v>
      </c>
      <c r="B113" s="196" t="s">
        <v>113</v>
      </c>
      <c r="C113" s="197">
        <v>0</v>
      </c>
      <c r="D113" s="197">
        <v>0</v>
      </c>
      <c r="E113" s="197">
        <v>0</v>
      </c>
      <c r="F113" s="197">
        <v>0</v>
      </c>
      <c r="G113" s="197">
        <v>0</v>
      </c>
      <c r="H113" s="198" t="str">
        <f t="shared" si="51"/>
        <v>-</v>
      </c>
      <c r="I113" s="199" t="str">
        <f t="shared" si="35"/>
        <v>-</v>
      </c>
      <c r="J113" s="198">
        <f t="shared" si="52"/>
        <v>0</v>
      </c>
      <c r="K113" s="197">
        <v>4407</v>
      </c>
      <c r="L113" s="197">
        <v>0</v>
      </c>
      <c r="M113" s="197">
        <v>0</v>
      </c>
      <c r="N113" s="197">
        <v>0</v>
      </c>
      <c r="O113" s="197">
        <v>0</v>
      </c>
      <c r="P113" s="198" t="str">
        <f t="shared" si="53"/>
        <v>-</v>
      </c>
      <c r="Q113" s="199">
        <f t="shared" si="42"/>
        <v>-1</v>
      </c>
      <c r="R113" s="198">
        <f t="shared" si="54"/>
        <v>0</v>
      </c>
      <c r="S113" s="197">
        <v>4407</v>
      </c>
      <c r="T113" s="197">
        <v>2717</v>
      </c>
      <c r="U113" s="197">
        <v>6854</v>
      </c>
      <c r="V113" s="197">
        <v>5917</v>
      </c>
      <c r="W113" s="197">
        <v>7594</v>
      </c>
      <c r="X113" s="198">
        <f t="shared" si="55"/>
        <v>0.28342065235761371</v>
      </c>
      <c r="Y113" s="199">
        <f t="shared" si="43"/>
        <v>0.72316768776945772</v>
      </c>
      <c r="Z113" s="198">
        <f t="shared" si="50"/>
        <v>3.6888512624385708E-3</v>
      </c>
    </row>
    <row r="114" spans="1:26" x14ac:dyDescent="0.25">
      <c r="A114" s="195" t="s">
        <v>116</v>
      </c>
      <c r="B114" s="196" t="s">
        <v>116</v>
      </c>
      <c r="C114" s="197">
        <v>0</v>
      </c>
      <c r="D114" s="197">
        <v>0</v>
      </c>
      <c r="E114" s="197">
        <v>0</v>
      </c>
      <c r="F114" s="197">
        <v>0</v>
      </c>
      <c r="G114" s="197">
        <v>0</v>
      </c>
      <c r="H114" s="198" t="str">
        <f t="shared" si="51"/>
        <v>-</v>
      </c>
      <c r="I114" s="199" t="str">
        <f t="shared" si="35"/>
        <v>-</v>
      </c>
      <c r="J114" s="198">
        <f t="shared" si="52"/>
        <v>0</v>
      </c>
      <c r="K114" s="197">
        <v>8908</v>
      </c>
      <c r="L114" s="197">
        <v>0</v>
      </c>
      <c r="M114" s="197">
        <v>0</v>
      </c>
      <c r="N114" s="197">
        <v>0</v>
      </c>
      <c r="O114" s="197">
        <v>0</v>
      </c>
      <c r="P114" s="198" t="str">
        <f t="shared" si="53"/>
        <v>-</v>
      </c>
      <c r="Q114" s="199">
        <f t="shared" si="42"/>
        <v>-1</v>
      </c>
      <c r="R114" s="198">
        <f t="shared" si="54"/>
        <v>0</v>
      </c>
      <c r="S114" s="197">
        <v>8908</v>
      </c>
      <c r="T114" s="197">
        <v>1871</v>
      </c>
      <c r="U114" s="197">
        <v>6300</v>
      </c>
      <c r="V114" s="197">
        <v>8638</v>
      </c>
      <c r="W114" s="197">
        <v>12056</v>
      </c>
      <c r="X114" s="198">
        <f t="shared" si="55"/>
        <v>0.39569344755730484</v>
      </c>
      <c r="Y114" s="199">
        <f t="shared" si="43"/>
        <v>0.35339021104625057</v>
      </c>
      <c r="Z114" s="198">
        <f t="shared" si="50"/>
        <v>3.3906861618562874E-3</v>
      </c>
    </row>
    <row r="115" spans="1:26" x14ac:dyDescent="0.25">
      <c r="A115" s="195" t="s">
        <v>123</v>
      </c>
      <c r="B115" s="196" t="s">
        <v>123</v>
      </c>
      <c r="C115" s="197">
        <v>0</v>
      </c>
      <c r="D115" s="197">
        <v>0</v>
      </c>
      <c r="E115" s="197">
        <v>0</v>
      </c>
      <c r="F115" s="197">
        <v>0</v>
      </c>
      <c r="G115" s="197">
        <v>0</v>
      </c>
      <c r="H115" s="198" t="str">
        <f t="shared" si="51"/>
        <v>-</v>
      </c>
      <c r="I115" s="199" t="str">
        <f t="shared" si="35"/>
        <v>-</v>
      </c>
      <c r="J115" s="198">
        <f t="shared" si="52"/>
        <v>0</v>
      </c>
      <c r="K115" s="197">
        <v>1114</v>
      </c>
      <c r="L115" s="197">
        <v>0</v>
      </c>
      <c r="M115" s="197">
        <v>0</v>
      </c>
      <c r="N115" s="197">
        <v>0</v>
      </c>
      <c r="O115" s="197">
        <v>0</v>
      </c>
      <c r="P115" s="198" t="str">
        <f t="shared" si="53"/>
        <v>-</v>
      </c>
      <c r="Q115" s="199">
        <f t="shared" si="42"/>
        <v>-1</v>
      </c>
      <c r="R115" s="198">
        <f t="shared" si="54"/>
        <v>0</v>
      </c>
      <c r="S115" s="197">
        <v>1114</v>
      </c>
      <c r="T115" s="197">
        <v>1133</v>
      </c>
      <c r="U115" s="197">
        <v>3529</v>
      </c>
      <c r="V115" s="197">
        <v>5894</v>
      </c>
      <c r="W115" s="197">
        <v>6032</v>
      </c>
      <c r="X115" s="198">
        <f t="shared" si="55"/>
        <v>2.3413640990838092E-2</v>
      </c>
      <c r="Y115" s="199">
        <f t="shared" si="43"/>
        <v>4.4147217235188512</v>
      </c>
      <c r="Z115" s="198">
        <f t="shared" si="50"/>
        <v>1.8993224547921967E-3</v>
      </c>
    </row>
    <row r="116" spans="1:26" x14ac:dyDescent="0.25">
      <c r="A116" s="195" t="s">
        <v>119</v>
      </c>
      <c r="B116" s="196" t="s">
        <v>119</v>
      </c>
      <c r="C116" s="197">
        <v>0</v>
      </c>
      <c r="D116" s="197">
        <v>0</v>
      </c>
      <c r="E116" s="197">
        <v>0</v>
      </c>
      <c r="F116" s="197">
        <v>0</v>
      </c>
      <c r="G116" s="197">
        <v>0</v>
      </c>
      <c r="H116" s="198" t="str">
        <f t="shared" si="51"/>
        <v>-</v>
      </c>
      <c r="I116" s="199" t="str">
        <f t="shared" si="35"/>
        <v>-</v>
      </c>
      <c r="J116" s="198">
        <f t="shared" si="52"/>
        <v>0</v>
      </c>
      <c r="K116" s="197">
        <v>2915</v>
      </c>
      <c r="L116" s="197">
        <v>0</v>
      </c>
      <c r="M116" s="197">
        <v>0</v>
      </c>
      <c r="N116" s="197">
        <v>0</v>
      </c>
      <c r="O116" s="197">
        <v>0</v>
      </c>
      <c r="P116" s="198" t="str">
        <f t="shared" si="53"/>
        <v>-</v>
      </c>
      <c r="Q116" s="199">
        <f t="shared" si="42"/>
        <v>-1</v>
      </c>
      <c r="R116" s="198">
        <f t="shared" si="54"/>
        <v>0</v>
      </c>
      <c r="S116" s="197">
        <v>2915</v>
      </c>
      <c r="T116" s="197">
        <v>2557</v>
      </c>
      <c r="U116" s="197">
        <v>4170</v>
      </c>
      <c r="V116" s="197">
        <v>4317</v>
      </c>
      <c r="W116" s="197">
        <v>4916</v>
      </c>
      <c r="X116" s="198">
        <f t="shared" si="55"/>
        <v>0.1387537641880936</v>
      </c>
      <c r="Y116" s="199">
        <f t="shared" si="43"/>
        <v>0.68644939965694673</v>
      </c>
      <c r="Z116" s="198">
        <f t="shared" si="50"/>
        <v>2.244311316657257E-3</v>
      </c>
    </row>
    <row r="117" spans="1:26" x14ac:dyDescent="0.25">
      <c r="A117" s="195" t="s">
        <v>128</v>
      </c>
      <c r="B117" s="196" t="s">
        <v>128</v>
      </c>
      <c r="C117" s="197">
        <v>0</v>
      </c>
      <c r="D117" s="197">
        <v>0</v>
      </c>
      <c r="E117" s="197">
        <v>0</v>
      </c>
      <c r="F117" s="197">
        <v>0</v>
      </c>
      <c r="G117" s="197">
        <v>0</v>
      </c>
      <c r="H117" s="198" t="str">
        <f t="shared" si="51"/>
        <v>-</v>
      </c>
      <c r="I117" s="199" t="str">
        <f t="shared" si="35"/>
        <v>-</v>
      </c>
      <c r="J117" s="198">
        <f t="shared" si="52"/>
        <v>0</v>
      </c>
      <c r="K117" s="197">
        <v>419</v>
      </c>
      <c r="L117" s="197">
        <v>0</v>
      </c>
      <c r="M117" s="197">
        <v>0</v>
      </c>
      <c r="N117" s="197">
        <v>0</v>
      </c>
      <c r="O117" s="197">
        <v>0</v>
      </c>
      <c r="P117" s="198" t="str">
        <f t="shared" si="53"/>
        <v>-</v>
      </c>
      <c r="Q117" s="199">
        <f t="shared" si="42"/>
        <v>-1</v>
      </c>
      <c r="R117" s="198">
        <f t="shared" si="54"/>
        <v>0</v>
      </c>
      <c r="S117" s="197">
        <v>419</v>
      </c>
      <c r="T117" s="197">
        <v>226</v>
      </c>
      <c r="U117" s="197">
        <v>308</v>
      </c>
      <c r="V117" s="197">
        <v>1123</v>
      </c>
      <c r="W117" s="197">
        <v>1300</v>
      </c>
      <c r="X117" s="198">
        <f t="shared" si="55"/>
        <v>0.15761353517364207</v>
      </c>
      <c r="Y117" s="199">
        <f t="shared" si="43"/>
        <v>2.1026252983293556</v>
      </c>
      <c r="Z117" s="198">
        <f t="shared" si="50"/>
        <v>1.6576687902408518E-4</v>
      </c>
    </row>
    <row r="118" spans="1:26" x14ac:dyDescent="0.25">
      <c r="A118" s="195" t="s">
        <v>131</v>
      </c>
      <c r="B118" s="196" t="s">
        <v>131</v>
      </c>
      <c r="C118" s="197">
        <v>0</v>
      </c>
      <c r="D118" s="197">
        <v>0</v>
      </c>
      <c r="E118" s="197">
        <v>0</v>
      </c>
      <c r="F118" s="197">
        <v>0</v>
      </c>
      <c r="G118" s="197">
        <v>0</v>
      </c>
      <c r="H118" s="198" t="str">
        <f t="shared" si="51"/>
        <v>-</v>
      </c>
      <c r="I118" s="199" t="str">
        <f t="shared" si="35"/>
        <v>-</v>
      </c>
      <c r="J118" s="198">
        <f t="shared" si="52"/>
        <v>0</v>
      </c>
      <c r="K118" s="197">
        <v>1123</v>
      </c>
      <c r="L118" s="197">
        <v>0</v>
      </c>
      <c r="M118" s="197">
        <v>0</v>
      </c>
      <c r="N118" s="197">
        <v>0</v>
      </c>
      <c r="O118" s="197">
        <v>0</v>
      </c>
      <c r="P118" s="198" t="str">
        <f t="shared" si="53"/>
        <v>-</v>
      </c>
      <c r="Q118" s="199">
        <f t="shared" si="42"/>
        <v>-1</v>
      </c>
      <c r="R118" s="198">
        <f t="shared" si="54"/>
        <v>0</v>
      </c>
      <c r="S118" s="197">
        <v>1123</v>
      </c>
      <c r="T118" s="197">
        <v>549</v>
      </c>
      <c r="U118" s="197">
        <v>470</v>
      </c>
      <c r="V118" s="197">
        <v>840</v>
      </c>
      <c r="W118" s="197">
        <v>770</v>
      </c>
      <c r="X118" s="198">
        <f t="shared" si="55"/>
        <v>-8.333333333333337E-2</v>
      </c>
      <c r="Y118" s="199">
        <f t="shared" si="43"/>
        <v>-0.31433659839715045</v>
      </c>
      <c r="Z118" s="198">
        <f t="shared" si="50"/>
        <v>2.5295595175753256E-4</v>
      </c>
    </row>
    <row r="119" spans="1:26" x14ac:dyDescent="0.25">
      <c r="A119" s="201" t="s">
        <v>145</v>
      </c>
      <c r="B119" s="202" t="s">
        <v>145</v>
      </c>
      <c r="C119" s="203">
        <f>C111-SUM(C112:C118)</f>
        <v>0</v>
      </c>
      <c r="D119" s="203">
        <f>D111-SUM(D112:D118)</f>
        <v>0</v>
      </c>
      <c r="E119" s="203">
        <f>E111-SUM(E112:E118)</f>
        <v>0</v>
      </c>
      <c r="F119" s="203">
        <f>F111-SUM(F112:F118)</f>
        <v>0</v>
      </c>
      <c r="G119" s="203">
        <f>G111-SUM(G112:G118)</f>
        <v>0</v>
      </c>
      <c r="H119" s="204" t="str">
        <f t="shared" si="51"/>
        <v>-</v>
      </c>
      <c r="I119" s="205" t="str">
        <f t="shared" si="35"/>
        <v>-</v>
      </c>
      <c r="J119" s="204">
        <f t="shared" si="52"/>
        <v>0</v>
      </c>
      <c r="K119" s="203">
        <f>K111-SUM(K112:K118)</f>
        <v>9527</v>
      </c>
      <c r="L119" s="203">
        <f>L111-SUM(L112:L118)</f>
        <v>0</v>
      </c>
      <c r="M119" s="203">
        <f>M111-SUM(M112:M118)</f>
        <v>0</v>
      </c>
      <c r="N119" s="203">
        <f>N111-SUM(N112:N118)</f>
        <v>0</v>
      </c>
      <c r="O119" s="203">
        <f>O111-SUM(O112:O118)</f>
        <v>0</v>
      </c>
      <c r="P119" s="204" t="str">
        <f t="shared" si="53"/>
        <v>-</v>
      </c>
      <c r="Q119" s="205">
        <f t="shared" si="42"/>
        <v>-1</v>
      </c>
      <c r="R119" s="204">
        <f t="shared" si="54"/>
        <v>0</v>
      </c>
      <c r="S119" s="203">
        <f>S111-SUM(S112:S118)</f>
        <v>9527</v>
      </c>
      <c r="T119" s="203">
        <f>T111-SUM(T112:T118)</f>
        <v>5801</v>
      </c>
      <c r="U119" s="203">
        <f>U111-SUM(U112:U118)</f>
        <v>11698</v>
      </c>
      <c r="V119" s="203">
        <f>V111-SUM(V112:V118)</f>
        <v>24207</v>
      </c>
      <c r="W119" s="203">
        <f>W111-SUM(W112:W118)</f>
        <v>26320</v>
      </c>
      <c r="X119" s="204">
        <f t="shared" si="55"/>
        <v>8.7288800760110696E-2</v>
      </c>
      <c r="Y119" s="205">
        <f t="shared" si="43"/>
        <v>1.7626745040411462</v>
      </c>
      <c r="Z119" s="204">
        <f t="shared" si="50"/>
        <v>6.295912177999183E-3</v>
      </c>
    </row>
    <row r="120" spans="1:26" x14ac:dyDescent="0.25">
      <c r="A120" s="1"/>
      <c r="B120" s="187" t="s">
        <v>51</v>
      </c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</row>
    <row r="121" spans="1:26" x14ac:dyDescent="0.25">
      <c r="A121" s="1" t="s">
        <v>0</v>
      </c>
      <c r="B121" s="188" t="s">
        <v>68</v>
      </c>
      <c r="C121" s="212">
        <f>C122+C125</f>
        <v>109587</v>
      </c>
      <c r="D121" s="212">
        <f>D122+D125</f>
        <v>48728</v>
      </c>
      <c r="E121" s="212">
        <f>E122+E125</f>
        <v>61314</v>
      </c>
      <c r="F121" s="212">
        <f>F122+F125</f>
        <v>93434</v>
      </c>
      <c r="G121" s="212">
        <f>G122+G125</f>
        <v>93472</v>
      </c>
      <c r="H121" s="213">
        <f>IFERROR(G121/F121-1,"-")</f>
        <v>4.0670419761545951E-4</v>
      </c>
      <c r="I121" s="213">
        <f t="shared" si="35"/>
        <v>-0.14705211384562034</v>
      </c>
      <c r="J121" s="213">
        <f>G121/G$9</f>
        <v>0.12658652986711882</v>
      </c>
      <c r="K121" s="212">
        <f>K122+K125</f>
        <v>110828</v>
      </c>
      <c r="L121" s="212">
        <f>L122+L125</f>
        <v>54788</v>
      </c>
      <c r="M121" s="212">
        <f>M122+M125</f>
        <v>102944</v>
      </c>
      <c r="N121" s="212">
        <f>N122+N125</f>
        <v>135697</v>
      </c>
      <c r="O121" s="212">
        <f>O122+O125</f>
        <v>145637</v>
      </c>
      <c r="P121" s="213">
        <f>IFERROR(O121/N121-1,"-")</f>
        <v>7.3251435182796865E-2</v>
      </c>
      <c r="Q121" s="213">
        <f t="shared" si="42"/>
        <v>0.31408127909914452</v>
      </c>
      <c r="R121" s="213">
        <f>O121/O$9</f>
        <v>4.3471732941231953E-2</v>
      </c>
      <c r="S121" s="212">
        <f>S122+S125</f>
        <v>220415</v>
      </c>
      <c r="T121" s="212">
        <f>T122+T125</f>
        <v>103516</v>
      </c>
      <c r="U121" s="212">
        <f>U122+U125</f>
        <v>164258</v>
      </c>
      <c r="V121" s="212">
        <f>V122+V125</f>
        <v>229131</v>
      </c>
      <c r="W121" s="212">
        <f>W122+W125</f>
        <v>239109</v>
      </c>
      <c r="X121" s="213">
        <f>IFERROR(W121/V121-1,"-")</f>
        <v>4.3547141155059865E-2</v>
      </c>
      <c r="Y121" s="213">
        <f t="shared" si="43"/>
        <v>8.4812739604836374E-2</v>
      </c>
      <c r="Z121" s="213">
        <f t="shared" ref="Z121:Z133" si="56">U121/U$9</f>
        <v>8.8404337710188907E-2</v>
      </c>
    </row>
    <row r="122" spans="1:26" x14ac:dyDescent="0.25">
      <c r="A122" s="1" t="s">
        <v>96</v>
      </c>
      <c r="B122" s="191" t="s">
        <v>97</v>
      </c>
      <c r="C122" s="192">
        <v>50068</v>
      </c>
      <c r="D122" s="192">
        <v>23736</v>
      </c>
      <c r="E122" s="192">
        <v>32824</v>
      </c>
      <c r="F122" s="192">
        <v>51574</v>
      </c>
      <c r="G122" s="192">
        <v>60712</v>
      </c>
      <c r="H122" s="193">
        <f>IFERROR(G122/F122-1,"-")</f>
        <v>0.17718230115949907</v>
      </c>
      <c r="I122" s="194">
        <f t="shared" si="35"/>
        <v>0.21259087640808505</v>
      </c>
      <c r="J122" s="193">
        <f>G122/G$9</f>
        <v>8.2220573019647775E-2</v>
      </c>
      <c r="K122" s="192">
        <v>70074</v>
      </c>
      <c r="L122" s="192">
        <v>37835</v>
      </c>
      <c r="M122" s="192">
        <v>71733</v>
      </c>
      <c r="N122" s="192">
        <v>83312</v>
      </c>
      <c r="O122" s="192">
        <v>85718</v>
      </c>
      <c r="P122" s="193">
        <f>IFERROR(O122/N122-1,"-")</f>
        <v>2.8879393124639829E-2</v>
      </c>
      <c r="Q122" s="194">
        <f t="shared" si="42"/>
        <v>0.22324970745212203</v>
      </c>
      <c r="R122" s="193">
        <f>O122/O$9</f>
        <v>2.5586286481158776E-2</v>
      </c>
      <c r="S122" s="192">
        <v>120142</v>
      </c>
      <c r="T122" s="192">
        <v>61571</v>
      </c>
      <c r="U122" s="192">
        <v>104557</v>
      </c>
      <c r="V122" s="192">
        <v>134886</v>
      </c>
      <c r="W122" s="192">
        <v>146430</v>
      </c>
      <c r="X122" s="193">
        <f>IFERROR(W122/V122-1,"-")</f>
        <v>8.5583381522174262E-2</v>
      </c>
      <c r="Y122" s="194">
        <f t="shared" si="43"/>
        <v>0.21880774416939963</v>
      </c>
      <c r="Z122" s="193">
        <f t="shared" si="56"/>
        <v>5.6273011591302838E-2</v>
      </c>
    </row>
    <row r="123" spans="1:26" x14ac:dyDescent="0.25">
      <c r="A123" s="195" t="s">
        <v>103</v>
      </c>
      <c r="B123" s="196" t="s">
        <v>103</v>
      </c>
      <c r="C123" s="197">
        <v>24655</v>
      </c>
      <c r="D123" s="197">
        <v>11647</v>
      </c>
      <c r="E123" s="197">
        <v>15693</v>
      </c>
      <c r="F123" s="197">
        <v>29334</v>
      </c>
      <c r="G123" s="197">
        <v>29429</v>
      </c>
      <c r="H123" s="198">
        <f>IFERROR(G123/F123-1,"-")</f>
        <v>3.2385627599371691E-3</v>
      </c>
      <c r="I123" s="199">
        <f t="shared" si="35"/>
        <v>0.19363212330156165</v>
      </c>
      <c r="J123" s="198">
        <f>G123/G$9</f>
        <v>3.9854876192436661E-2</v>
      </c>
      <c r="K123" s="197">
        <v>36421</v>
      </c>
      <c r="L123" s="197">
        <v>16144</v>
      </c>
      <c r="M123" s="197">
        <v>37554</v>
      </c>
      <c r="N123" s="197">
        <v>40531</v>
      </c>
      <c r="O123" s="197">
        <v>36692</v>
      </c>
      <c r="P123" s="198">
        <f>IFERROR(O123/N123-1,"-")</f>
        <v>-9.4717623547408203E-2</v>
      </c>
      <c r="Q123" s="199">
        <f t="shared" si="42"/>
        <v>7.4407621976333438E-3</v>
      </c>
      <c r="R123" s="198">
        <f>O123/O$9</f>
        <v>1.0952332340543151E-2</v>
      </c>
      <c r="S123" s="197">
        <v>61076</v>
      </c>
      <c r="T123" s="197">
        <v>27791</v>
      </c>
      <c r="U123" s="197">
        <v>53247</v>
      </c>
      <c r="V123" s="197">
        <v>69865</v>
      </c>
      <c r="W123" s="197">
        <v>66121</v>
      </c>
      <c r="X123" s="198">
        <f>IFERROR(W123/V123-1,"-")</f>
        <v>-5.3589064624633198E-2</v>
      </c>
      <c r="Y123" s="199">
        <f t="shared" si="43"/>
        <v>8.2602004060514878E-2</v>
      </c>
      <c r="Z123" s="198">
        <f t="shared" si="56"/>
        <v>2.8657756517517737E-2</v>
      </c>
    </row>
    <row r="124" spans="1:26" x14ac:dyDescent="0.25">
      <c r="A124" s="195" t="s">
        <v>100</v>
      </c>
      <c r="B124" s="196" t="s">
        <v>100</v>
      </c>
      <c r="C124" s="197">
        <v>25413</v>
      </c>
      <c r="D124" s="197">
        <v>12089</v>
      </c>
      <c r="E124" s="197">
        <v>17131</v>
      </c>
      <c r="F124" s="197">
        <v>22240</v>
      </c>
      <c r="G124" s="197">
        <v>31283</v>
      </c>
      <c r="H124" s="198">
        <f>IFERROR(G124/F124-1,"-")</f>
        <v>0.40660971223021591</v>
      </c>
      <c r="I124" s="199">
        <f t="shared" si="35"/>
        <v>0.23098414197457995</v>
      </c>
      <c r="J124" s="198">
        <f>G124/G$9</f>
        <v>4.236569682721112E-2</v>
      </c>
      <c r="K124" s="197">
        <v>33653</v>
      </c>
      <c r="L124" s="197">
        <v>21691</v>
      </c>
      <c r="M124" s="197">
        <v>34179</v>
      </c>
      <c r="N124" s="197">
        <v>42781</v>
      </c>
      <c r="O124" s="197">
        <v>49026</v>
      </c>
      <c r="P124" s="198">
        <f>IFERROR(O124/N124-1,"-")</f>
        <v>0.14597601739089794</v>
      </c>
      <c r="Q124" s="199">
        <f t="shared" si="42"/>
        <v>0.45680919977416568</v>
      </c>
      <c r="R124" s="198">
        <f>O124/O$9</f>
        <v>1.4633954140615626E-2</v>
      </c>
      <c r="S124" s="197">
        <v>59066</v>
      </c>
      <c r="T124" s="197">
        <v>33780</v>
      </c>
      <c r="U124" s="197">
        <v>51310</v>
      </c>
      <c r="V124" s="197">
        <v>65021</v>
      </c>
      <c r="W124" s="197">
        <v>80309</v>
      </c>
      <c r="X124" s="198">
        <f>IFERROR(W124/V124-1,"-")</f>
        <v>0.23512403684963323</v>
      </c>
      <c r="Y124" s="199">
        <f t="shared" si="43"/>
        <v>0.3596485287644331</v>
      </c>
      <c r="Z124" s="198">
        <f t="shared" si="56"/>
        <v>2.7615255073785098E-2</v>
      </c>
    </row>
    <row r="125" spans="1:26" x14ac:dyDescent="0.25">
      <c r="A125" s="1" t="s">
        <v>146</v>
      </c>
      <c r="B125" s="191" t="s">
        <v>107</v>
      </c>
      <c r="C125" s="192">
        <v>59519</v>
      </c>
      <c r="D125" s="192">
        <v>24992</v>
      </c>
      <c r="E125" s="192">
        <v>28490</v>
      </c>
      <c r="F125" s="192">
        <v>41860</v>
      </c>
      <c r="G125" s="192">
        <v>32760</v>
      </c>
      <c r="H125" s="193">
        <f>IFERROR(G125/F125-1,"-")</f>
        <v>-0.21739130434782605</v>
      </c>
      <c r="I125" s="194">
        <f t="shared" si="35"/>
        <v>-0.44958752667215507</v>
      </c>
      <c r="J125" s="193">
        <f>G125/G$9</f>
        <v>4.4365956847471029E-2</v>
      </c>
      <c r="K125" s="192">
        <v>40754</v>
      </c>
      <c r="L125" s="192">
        <v>16953</v>
      </c>
      <c r="M125" s="192">
        <v>31211</v>
      </c>
      <c r="N125" s="192">
        <v>52385</v>
      </c>
      <c r="O125" s="192">
        <v>59919</v>
      </c>
      <c r="P125" s="193">
        <f>IFERROR(O125/N125-1,"-")</f>
        <v>0.14381979574305626</v>
      </c>
      <c r="Q125" s="194">
        <f t="shared" si="42"/>
        <v>0.47026058791775038</v>
      </c>
      <c r="R125" s="193">
        <f>O125/O$9</f>
        <v>1.788544646007318E-2</v>
      </c>
      <c r="S125" s="192">
        <v>100273</v>
      </c>
      <c r="T125" s="192">
        <v>41945</v>
      </c>
      <c r="U125" s="192">
        <v>59701</v>
      </c>
      <c r="V125" s="192">
        <v>94245</v>
      </c>
      <c r="W125" s="192">
        <v>92679</v>
      </c>
      <c r="X125" s="193">
        <f>IFERROR(W125/V125-1,"-")</f>
        <v>-1.6616266114913292E-2</v>
      </c>
      <c r="Y125" s="194">
        <f t="shared" si="43"/>
        <v>-7.5733248232325745E-2</v>
      </c>
      <c r="Z125" s="193">
        <f t="shared" si="56"/>
        <v>3.2131326118886069E-2</v>
      </c>
    </row>
    <row r="126" spans="1:26" x14ac:dyDescent="0.25">
      <c r="A126" s="195" t="s">
        <v>110</v>
      </c>
      <c r="B126" s="196" t="s">
        <v>110</v>
      </c>
      <c r="C126" s="197">
        <v>3118</v>
      </c>
      <c r="D126" s="197">
        <v>1440</v>
      </c>
      <c r="E126" s="197">
        <v>653</v>
      </c>
      <c r="F126" s="197">
        <v>2495</v>
      </c>
      <c r="G126" s="197">
        <v>3067</v>
      </c>
      <c r="H126" s="198">
        <f t="shared" ref="H126:H133" si="57">IFERROR(G126/F126-1,"-")</f>
        <v>0.22925851703406819</v>
      </c>
      <c r="I126" s="199">
        <f t="shared" si="35"/>
        <v>-1.6356638871071194E-2</v>
      </c>
      <c r="J126" s="198">
        <f t="shared" ref="J126:J133" si="58">G126/G$9</f>
        <v>4.1535527976554838E-3</v>
      </c>
      <c r="K126" s="197">
        <v>7342</v>
      </c>
      <c r="L126" s="197">
        <v>2501</v>
      </c>
      <c r="M126" s="197">
        <v>2683</v>
      </c>
      <c r="N126" s="197">
        <v>7422</v>
      </c>
      <c r="O126" s="197">
        <v>8579</v>
      </c>
      <c r="P126" s="198">
        <f t="shared" ref="P126:P133" si="59">IFERROR(O126/N126-1,"-")</f>
        <v>0.15588790083535442</v>
      </c>
      <c r="Q126" s="199">
        <f t="shared" si="42"/>
        <v>0.16848270226096429</v>
      </c>
      <c r="R126" s="198">
        <f t="shared" ref="R126:R133" si="60">O126/O$9</f>
        <v>2.560777803050248E-3</v>
      </c>
      <c r="S126" s="197">
        <v>10460</v>
      </c>
      <c r="T126" s="197">
        <v>3941</v>
      </c>
      <c r="U126" s="197">
        <v>3336</v>
      </c>
      <c r="V126" s="197">
        <v>9917</v>
      </c>
      <c r="W126" s="197">
        <v>11646</v>
      </c>
      <c r="X126" s="198">
        <f t="shared" ref="X126:X133" si="61">IFERROR(W126/V126-1,"-")</f>
        <v>0.17434708077039418</v>
      </c>
      <c r="Y126" s="199">
        <f t="shared" si="43"/>
        <v>0.11338432122370934</v>
      </c>
      <c r="Z126" s="198">
        <f t="shared" si="56"/>
        <v>1.7954490533258058E-3</v>
      </c>
    </row>
    <row r="127" spans="1:26" x14ac:dyDescent="0.25">
      <c r="A127" s="195" t="s">
        <v>113</v>
      </c>
      <c r="B127" s="196" t="s">
        <v>113</v>
      </c>
      <c r="C127" s="197">
        <v>4086</v>
      </c>
      <c r="D127" s="197">
        <v>1742</v>
      </c>
      <c r="E127" s="197">
        <v>2401</v>
      </c>
      <c r="F127" s="197">
        <v>4143</v>
      </c>
      <c r="G127" s="197">
        <v>4500</v>
      </c>
      <c r="H127" s="198">
        <f t="shared" si="57"/>
        <v>8.6169442433019494E-2</v>
      </c>
      <c r="I127" s="199">
        <f t="shared" si="35"/>
        <v>0.1013215859030836</v>
      </c>
      <c r="J127" s="198">
        <f t="shared" si="58"/>
        <v>6.0942248416855811E-3</v>
      </c>
      <c r="K127" s="197">
        <v>5464</v>
      </c>
      <c r="L127" s="197">
        <v>2311</v>
      </c>
      <c r="M127" s="197">
        <v>4913</v>
      </c>
      <c r="N127" s="197">
        <v>7118</v>
      </c>
      <c r="O127" s="197">
        <v>8816</v>
      </c>
      <c r="P127" s="198">
        <f t="shared" si="59"/>
        <v>0.23855015453779149</v>
      </c>
      <c r="Q127" s="199">
        <f t="shared" si="42"/>
        <v>0.61346998535871156</v>
      </c>
      <c r="R127" s="198">
        <f t="shared" si="60"/>
        <v>2.6315208196399328E-3</v>
      </c>
      <c r="S127" s="197">
        <v>9550</v>
      </c>
      <c r="T127" s="197">
        <v>4053</v>
      </c>
      <c r="U127" s="197">
        <v>7314</v>
      </c>
      <c r="V127" s="197">
        <v>11261</v>
      </c>
      <c r="W127" s="197">
        <v>13316</v>
      </c>
      <c r="X127" s="198">
        <f t="shared" si="61"/>
        <v>0.18248823372702239</v>
      </c>
      <c r="Y127" s="199">
        <f t="shared" si="43"/>
        <v>0.39434554973822</v>
      </c>
      <c r="Z127" s="198">
        <f t="shared" si="56"/>
        <v>3.936425172669347E-3</v>
      </c>
    </row>
    <row r="128" spans="1:26" x14ac:dyDescent="0.25">
      <c r="A128" s="195" t="s">
        <v>116</v>
      </c>
      <c r="B128" s="196" t="s">
        <v>116</v>
      </c>
      <c r="C128" s="197">
        <v>3044</v>
      </c>
      <c r="D128" s="197">
        <v>1315</v>
      </c>
      <c r="E128" s="197">
        <v>2102</v>
      </c>
      <c r="F128" s="197">
        <v>2821</v>
      </c>
      <c r="G128" s="197">
        <v>3000</v>
      </c>
      <c r="H128" s="198">
        <f t="shared" si="57"/>
        <v>6.3452676355902238E-2</v>
      </c>
      <c r="I128" s="199">
        <f t="shared" si="35"/>
        <v>-1.4454664914586024E-2</v>
      </c>
      <c r="J128" s="198">
        <f t="shared" si="58"/>
        <v>4.0628165611237207E-3</v>
      </c>
      <c r="K128" s="197">
        <v>3665</v>
      </c>
      <c r="L128" s="197">
        <v>1591</v>
      </c>
      <c r="M128" s="197">
        <v>5032</v>
      </c>
      <c r="N128" s="197">
        <v>5703</v>
      </c>
      <c r="O128" s="197">
        <v>5756</v>
      </c>
      <c r="P128" s="198">
        <f t="shared" si="59"/>
        <v>9.2933543748903169E-3</v>
      </c>
      <c r="Q128" s="199">
        <f t="shared" si="42"/>
        <v>0.57053206002728518</v>
      </c>
      <c r="R128" s="198">
        <f t="shared" si="60"/>
        <v>1.718129972532606E-3</v>
      </c>
      <c r="S128" s="197">
        <v>6709</v>
      </c>
      <c r="T128" s="197">
        <v>2906</v>
      </c>
      <c r="U128" s="197">
        <v>7134</v>
      </c>
      <c r="V128" s="197">
        <v>8524</v>
      </c>
      <c r="W128" s="197">
        <v>8756</v>
      </c>
      <c r="X128" s="198">
        <f t="shared" si="61"/>
        <v>2.7217268887846036E-2</v>
      </c>
      <c r="Y128" s="199">
        <f t="shared" si="43"/>
        <v>0.30511253540020866</v>
      </c>
      <c r="Z128" s="198">
        <f t="shared" si="56"/>
        <v>3.8395484251877391E-3</v>
      </c>
    </row>
    <row r="129" spans="1:26" x14ac:dyDescent="0.25">
      <c r="A129" s="195" t="s">
        <v>123</v>
      </c>
      <c r="B129" s="196" t="s">
        <v>123</v>
      </c>
      <c r="C129" s="197">
        <v>820</v>
      </c>
      <c r="D129" s="197">
        <v>369</v>
      </c>
      <c r="E129" s="197">
        <v>359</v>
      </c>
      <c r="F129" s="197">
        <v>801</v>
      </c>
      <c r="G129" s="197">
        <v>649</v>
      </c>
      <c r="H129" s="198">
        <f t="shared" si="57"/>
        <v>-0.18976279650436956</v>
      </c>
      <c r="I129" s="199">
        <f t="shared" si="35"/>
        <v>-0.20853658536585362</v>
      </c>
      <c r="J129" s="198">
        <f t="shared" si="58"/>
        <v>8.7892264938976492E-4</v>
      </c>
      <c r="K129" s="197">
        <v>1046</v>
      </c>
      <c r="L129" s="197">
        <v>415</v>
      </c>
      <c r="M129" s="197">
        <v>974</v>
      </c>
      <c r="N129" s="197">
        <v>1772</v>
      </c>
      <c r="O129" s="197">
        <v>1988</v>
      </c>
      <c r="P129" s="198">
        <f t="shared" si="59"/>
        <v>0.12189616252821667</v>
      </c>
      <c r="Q129" s="199">
        <f t="shared" si="42"/>
        <v>0.9005736137667304</v>
      </c>
      <c r="R129" s="198">
        <f t="shared" si="60"/>
        <v>5.9340555687887784E-4</v>
      </c>
      <c r="S129" s="197">
        <v>1866</v>
      </c>
      <c r="T129" s="197">
        <v>784</v>
      </c>
      <c r="U129" s="197">
        <v>1333</v>
      </c>
      <c r="V129" s="197">
        <v>2573</v>
      </c>
      <c r="W129" s="197">
        <v>2637</v>
      </c>
      <c r="X129" s="198">
        <f t="shared" si="61"/>
        <v>2.4873688301593422E-2</v>
      </c>
      <c r="Y129" s="199">
        <f t="shared" si="43"/>
        <v>0.41318327974276525</v>
      </c>
      <c r="Z129" s="198">
        <f t="shared" si="56"/>
        <v>7.1742613551657643E-4</v>
      </c>
    </row>
    <row r="130" spans="1:26" x14ac:dyDescent="0.25">
      <c r="A130" s="195" t="s">
        <v>119</v>
      </c>
      <c r="B130" s="196" t="s">
        <v>119</v>
      </c>
      <c r="C130" s="197">
        <v>664</v>
      </c>
      <c r="D130" s="197">
        <v>323</v>
      </c>
      <c r="E130" s="197">
        <v>312</v>
      </c>
      <c r="F130" s="197">
        <v>635</v>
      </c>
      <c r="G130" s="197">
        <v>526</v>
      </c>
      <c r="H130" s="198">
        <f t="shared" si="57"/>
        <v>-0.1716535433070866</v>
      </c>
      <c r="I130" s="199">
        <f t="shared" si="35"/>
        <v>-0.20783132530120485</v>
      </c>
      <c r="J130" s="198">
        <f t="shared" si="58"/>
        <v>7.123471703836924E-4</v>
      </c>
      <c r="K130" s="197">
        <v>820</v>
      </c>
      <c r="L130" s="197">
        <v>489</v>
      </c>
      <c r="M130" s="197">
        <v>1045</v>
      </c>
      <c r="N130" s="197">
        <v>1201</v>
      </c>
      <c r="O130" s="197">
        <v>1408</v>
      </c>
      <c r="P130" s="198">
        <f t="shared" si="59"/>
        <v>0.17235636969192347</v>
      </c>
      <c r="Q130" s="199">
        <f t="shared" si="42"/>
        <v>0.71707317073170729</v>
      </c>
      <c r="R130" s="198">
        <f t="shared" si="60"/>
        <v>4.2027918716572434E-4</v>
      </c>
      <c r="S130" s="197">
        <v>1484</v>
      </c>
      <c r="T130" s="197">
        <v>812</v>
      </c>
      <c r="U130" s="197">
        <v>1357</v>
      </c>
      <c r="V130" s="197">
        <v>1836</v>
      </c>
      <c r="W130" s="197">
        <v>1934</v>
      </c>
      <c r="X130" s="198">
        <f t="shared" si="61"/>
        <v>5.3376906318082895E-2</v>
      </c>
      <c r="Y130" s="199">
        <f t="shared" si="43"/>
        <v>0.30323450134770891</v>
      </c>
      <c r="Z130" s="198">
        <f t="shared" si="56"/>
        <v>7.3034303518079084E-4</v>
      </c>
    </row>
    <row r="131" spans="1:26" x14ac:dyDescent="0.25">
      <c r="A131" s="195" t="s">
        <v>128</v>
      </c>
      <c r="B131" s="196" t="s">
        <v>128</v>
      </c>
      <c r="C131" s="197">
        <v>425</v>
      </c>
      <c r="D131" s="197">
        <v>186</v>
      </c>
      <c r="E131" s="197">
        <v>123</v>
      </c>
      <c r="F131" s="197">
        <v>250</v>
      </c>
      <c r="G131" s="197">
        <v>203</v>
      </c>
      <c r="H131" s="198">
        <f t="shared" si="57"/>
        <v>-0.18799999999999994</v>
      </c>
      <c r="I131" s="199">
        <f t="shared" si="35"/>
        <v>-0.52235294117647058</v>
      </c>
      <c r="J131" s="198">
        <f t="shared" si="58"/>
        <v>2.749172539693718E-4</v>
      </c>
      <c r="K131" s="197">
        <v>1198</v>
      </c>
      <c r="L131" s="197">
        <v>492</v>
      </c>
      <c r="M131" s="197">
        <v>432</v>
      </c>
      <c r="N131" s="197">
        <v>825</v>
      </c>
      <c r="O131" s="197">
        <v>1138</v>
      </c>
      <c r="P131" s="198">
        <f t="shared" si="59"/>
        <v>0.37939393939393939</v>
      </c>
      <c r="Q131" s="199">
        <f t="shared" si="42"/>
        <v>-5.0083472454090172E-2</v>
      </c>
      <c r="R131" s="198">
        <f t="shared" si="60"/>
        <v>3.3968587712684251E-4</v>
      </c>
      <c r="S131" s="197">
        <v>1623</v>
      </c>
      <c r="T131" s="197">
        <v>678</v>
      </c>
      <c r="U131" s="197">
        <v>555</v>
      </c>
      <c r="V131" s="197">
        <v>1075</v>
      </c>
      <c r="W131" s="197">
        <v>1341</v>
      </c>
      <c r="X131" s="198">
        <f t="shared" si="61"/>
        <v>0.24744186046511629</v>
      </c>
      <c r="Y131" s="199">
        <f t="shared" si="43"/>
        <v>-0.17375231053604434</v>
      </c>
      <c r="Z131" s="198">
        <f t="shared" si="56"/>
        <v>2.9870330473495866E-4</v>
      </c>
    </row>
    <row r="132" spans="1:26" x14ac:dyDescent="0.25">
      <c r="A132" s="195" t="s">
        <v>131</v>
      </c>
      <c r="B132" s="196" t="s">
        <v>131</v>
      </c>
      <c r="C132" s="197">
        <v>495</v>
      </c>
      <c r="D132" s="197">
        <v>210</v>
      </c>
      <c r="E132" s="197">
        <v>177</v>
      </c>
      <c r="F132" s="197">
        <v>253</v>
      </c>
      <c r="G132" s="197">
        <v>358</v>
      </c>
      <c r="H132" s="198">
        <f t="shared" si="57"/>
        <v>0.41501976284584985</v>
      </c>
      <c r="I132" s="199">
        <f t="shared" si="35"/>
        <v>-0.27676767676767677</v>
      </c>
      <c r="J132" s="198">
        <f t="shared" si="58"/>
        <v>4.8482944296076403E-4</v>
      </c>
      <c r="K132" s="197">
        <v>2186</v>
      </c>
      <c r="L132" s="197">
        <v>887</v>
      </c>
      <c r="M132" s="197">
        <v>742</v>
      </c>
      <c r="N132" s="197">
        <v>1632</v>
      </c>
      <c r="O132" s="197">
        <v>2097</v>
      </c>
      <c r="P132" s="198">
        <f t="shared" si="59"/>
        <v>0.28492647058823528</v>
      </c>
      <c r="Q132" s="199">
        <f t="shared" si="42"/>
        <v>-4.0713632204940509E-2</v>
      </c>
      <c r="R132" s="198">
        <f t="shared" si="60"/>
        <v>6.2594137463531526E-4</v>
      </c>
      <c r="S132" s="197">
        <v>2681</v>
      </c>
      <c r="T132" s="197">
        <v>1097</v>
      </c>
      <c r="U132" s="197">
        <v>919</v>
      </c>
      <c r="V132" s="197">
        <v>1885</v>
      </c>
      <c r="W132" s="197">
        <v>2455</v>
      </c>
      <c r="X132" s="198">
        <f t="shared" si="61"/>
        <v>0.3023872679045092</v>
      </c>
      <c r="Y132" s="199">
        <f t="shared" si="43"/>
        <v>-8.4296904140246154E-2</v>
      </c>
      <c r="Z132" s="198">
        <f t="shared" si="56"/>
        <v>4.9460961630887754E-4</v>
      </c>
    </row>
    <row r="133" spans="1:26" x14ac:dyDescent="0.25">
      <c r="A133" s="201" t="s">
        <v>145</v>
      </c>
      <c r="B133" s="202" t="s">
        <v>145</v>
      </c>
      <c r="C133" s="203">
        <f>C125-SUM(C126:C132)</f>
        <v>46867</v>
      </c>
      <c r="D133" s="203">
        <f>D125-SUM(D126:D132)</f>
        <v>19407</v>
      </c>
      <c r="E133" s="203">
        <f>E125-SUM(E126:E132)</f>
        <v>22363</v>
      </c>
      <c r="F133" s="203">
        <f>F125-SUM(F126:F132)</f>
        <v>30462</v>
      </c>
      <c r="G133" s="203">
        <f>G125-SUM(G126:G132)</f>
        <v>20457</v>
      </c>
      <c r="H133" s="204">
        <f t="shared" si="57"/>
        <v>-0.32844199330313173</v>
      </c>
      <c r="I133" s="205">
        <f t="shared" si="35"/>
        <v>-0.56350950562229285</v>
      </c>
      <c r="J133" s="204">
        <f t="shared" si="58"/>
        <v>2.7704346130302652E-2</v>
      </c>
      <c r="K133" s="203">
        <f>K125-SUM(K126:K132)</f>
        <v>19033</v>
      </c>
      <c r="L133" s="203">
        <f>L125-SUM(L126:L132)</f>
        <v>8267</v>
      </c>
      <c r="M133" s="203">
        <f>M125-SUM(M126:M132)</f>
        <v>15390</v>
      </c>
      <c r="N133" s="203">
        <f>N125-SUM(N126:N132)</f>
        <v>26712</v>
      </c>
      <c r="O133" s="203">
        <f>O125-SUM(O126:O132)</f>
        <v>30137</v>
      </c>
      <c r="P133" s="204">
        <f t="shared" si="59"/>
        <v>0.12821952680443238</v>
      </c>
      <c r="Q133" s="205">
        <f t="shared" si="42"/>
        <v>0.58340776545999051</v>
      </c>
      <c r="R133" s="204">
        <f t="shared" si="60"/>
        <v>8.9957058690436319E-3</v>
      </c>
      <c r="S133" s="203">
        <f>S125-SUM(S126:S132)</f>
        <v>65900</v>
      </c>
      <c r="T133" s="203">
        <f>T125-SUM(T126:T132)</f>
        <v>27674</v>
      </c>
      <c r="U133" s="203">
        <f>U125-SUM(U126:U132)</f>
        <v>37753</v>
      </c>
      <c r="V133" s="203">
        <f>V125-SUM(V126:V132)</f>
        <v>57174</v>
      </c>
      <c r="W133" s="203">
        <f>W125-SUM(W126:W132)</f>
        <v>50594</v>
      </c>
      <c r="X133" s="204">
        <f t="shared" si="61"/>
        <v>-0.11508727743379854</v>
      </c>
      <c r="Y133" s="205">
        <f t="shared" si="43"/>
        <v>-0.23226100151745066</v>
      </c>
      <c r="Z133" s="204">
        <f t="shared" si="56"/>
        <v>2.0318821375961974E-2</v>
      </c>
    </row>
    <row r="134" spans="1:26" x14ac:dyDescent="0.25">
      <c r="A134" s="1"/>
      <c r="B134" s="187" t="s">
        <v>52</v>
      </c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</row>
    <row r="135" spans="1:26" x14ac:dyDescent="0.25">
      <c r="A135" s="1" t="s">
        <v>0</v>
      </c>
      <c r="B135" s="188" t="s">
        <v>68</v>
      </c>
      <c r="C135" s="212">
        <f>C136+C139</f>
        <v>29854</v>
      </c>
      <c r="D135" s="212">
        <f>D136+D139</f>
        <v>0</v>
      </c>
      <c r="E135" s="212">
        <f>E136+E139</f>
        <v>29237</v>
      </c>
      <c r="F135" s="212">
        <f>F136+F139</f>
        <v>47385</v>
      </c>
      <c r="G135" s="212">
        <f>G136+G139</f>
        <v>49008</v>
      </c>
      <c r="H135" s="213">
        <f>IFERROR(G135/F135-1,"-")</f>
        <v>3.4251345362456442E-2</v>
      </c>
      <c r="I135" s="213">
        <f t="shared" si="35"/>
        <v>0.64158906679171968</v>
      </c>
      <c r="J135" s="213">
        <f>G135/G$9</f>
        <v>6.6370171342517104E-2</v>
      </c>
      <c r="K135" s="212">
        <f>K136+K139</f>
        <v>149743</v>
      </c>
      <c r="L135" s="212">
        <f>L136+L139</f>
        <v>0</v>
      </c>
      <c r="M135" s="212">
        <f>M136+M139</f>
        <v>87353</v>
      </c>
      <c r="N135" s="212">
        <f>N136+N139</f>
        <v>163913</v>
      </c>
      <c r="O135" s="212">
        <f>O136+O139</f>
        <v>180038</v>
      </c>
      <c r="P135" s="213">
        <f>IFERROR(O135/N135-1,"-")</f>
        <v>9.8375357659246099E-2</v>
      </c>
      <c r="Q135" s="213">
        <f t="shared" si="42"/>
        <v>0.20231329678181953</v>
      </c>
      <c r="R135" s="213">
        <f>O135/O$9</f>
        <v>5.3740216121408148E-2</v>
      </c>
      <c r="S135" s="212">
        <f>S136+S139</f>
        <v>179597</v>
      </c>
      <c r="T135" s="212">
        <f>T136+T139</f>
        <v>77095</v>
      </c>
      <c r="U135" s="212">
        <f>U136+U139</f>
        <v>116590</v>
      </c>
      <c r="V135" s="212">
        <f>V136+V139</f>
        <v>211298</v>
      </c>
      <c r="W135" s="212">
        <f>W136+W139</f>
        <v>229046</v>
      </c>
      <c r="X135" s="213">
        <f>IFERROR(W135/V135-1,"-")</f>
        <v>8.3995115902658846E-2</v>
      </c>
      <c r="Y135" s="213">
        <f t="shared" si="43"/>
        <v>0.27533310690044943</v>
      </c>
      <c r="Z135" s="213">
        <f t="shared" ref="Z135:Z147" si="62">U135/U$9</f>
        <v>6.2749222160448342E-2</v>
      </c>
    </row>
    <row r="136" spans="1:26" x14ac:dyDescent="0.25">
      <c r="A136" s="1" t="s">
        <v>96</v>
      </c>
      <c r="B136" s="191" t="s">
        <v>97</v>
      </c>
      <c r="C136" s="192">
        <v>8311</v>
      </c>
      <c r="D136" s="192">
        <v>0</v>
      </c>
      <c r="E136" s="192">
        <v>9339</v>
      </c>
      <c r="F136" s="192">
        <v>5486</v>
      </c>
      <c r="G136" s="192">
        <v>7999</v>
      </c>
      <c r="H136" s="193">
        <f>IFERROR(G136/F136-1,"-")</f>
        <v>0.45807510025519504</v>
      </c>
      <c r="I136" s="194">
        <f t="shared" si="35"/>
        <v>-3.7540608831668876E-2</v>
      </c>
      <c r="J136" s="193">
        <f>G136/G$9</f>
        <v>1.0832823224142881E-2</v>
      </c>
      <c r="K136" s="192">
        <v>26862</v>
      </c>
      <c r="L136" s="192">
        <v>0</v>
      </c>
      <c r="M136" s="192">
        <v>28431</v>
      </c>
      <c r="N136" s="192">
        <v>15843</v>
      </c>
      <c r="O136" s="192">
        <v>15164</v>
      </c>
      <c r="P136" s="193">
        <f>IFERROR(O136/N136-1,"-")</f>
        <v>-4.2858044562267272E-2</v>
      </c>
      <c r="Q136" s="194">
        <f t="shared" si="42"/>
        <v>-0.43548507184870822</v>
      </c>
      <c r="R136" s="193">
        <f>O136/O$9</f>
        <v>4.526359086776309E-3</v>
      </c>
      <c r="S136" s="192">
        <v>35173</v>
      </c>
      <c r="T136" s="192">
        <v>22432</v>
      </c>
      <c r="U136" s="192">
        <v>37770</v>
      </c>
      <c r="V136" s="192">
        <v>21329</v>
      </c>
      <c r="W136" s="192">
        <v>23163</v>
      </c>
      <c r="X136" s="193">
        <f>IFERROR(W136/V136-1,"-")</f>
        <v>8.5986215950114797E-2</v>
      </c>
      <c r="Y136" s="194">
        <f t="shared" si="43"/>
        <v>-0.34145509339550228</v>
      </c>
      <c r="Z136" s="193">
        <f t="shared" si="62"/>
        <v>2.0327970846557457E-2</v>
      </c>
    </row>
    <row r="137" spans="1:26" x14ac:dyDescent="0.25">
      <c r="A137" s="195" t="s">
        <v>103</v>
      </c>
      <c r="B137" s="196" t="s">
        <v>103</v>
      </c>
      <c r="C137" s="197">
        <v>8311</v>
      </c>
      <c r="D137" s="197">
        <v>0</v>
      </c>
      <c r="E137" s="197">
        <v>9339</v>
      </c>
      <c r="F137" s="197">
        <v>5415</v>
      </c>
      <c r="G137" s="197">
        <v>7999</v>
      </c>
      <c r="H137" s="198">
        <f>IFERROR(G137/F137-1,"-")</f>
        <v>0.47719298245614028</v>
      </c>
      <c r="I137" s="199">
        <f t="shared" si="35"/>
        <v>-3.7540608831668876E-2</v>
      </c>
      <c r="J137" s="198">
        <f>G137/G$9</f>
        <v>1.0832823224142881E-2</v>
      </c>
      <c r="K137" s="197">
        <v>8866</v>
      </c>
      <c r="L137" s="197">
        <v>0</v>
      </c>
      <c r="M137" s="197">
        <v>20185</v>
      </c>
      <c r="N137" s="197">
        <v>9264</v>
      </c>
      <c r="O137" s="197">
        <v>6639</v>
      </c>
      <c r="P137" s="198">
        <f>IFERROR(O137/N137-1,"-")</f>
        <v>-0.28335492227979275</v>
      </c>
      <c r="Q137" s="199">
        <f t="shared" si="42"/>
        <v>-0.25118429957139632</v>
      </c>
      <c r="R137" s="198">
        <f>O137/O$9</f>
        <v>1.981699945733838E-3</v>
      </c>
      <c r="S137" s="197">
        <v>17177</v>
      </c>
      <c r="T137" s="197">
        <v>16366</v>
      </c>
      <c r="U137" s="197">
        <v>29524</v>
      </c>
      <c r="V137" s="197">
        <v>14679</v>
      </c>
      <c r="W137" s="197">
        <v>14638</v>
      </c>
      <c r="X137" s="198">
        <f>IFERROR(W137/V137-1,"-")</f>
        <v>-2.7931057973976658E-3</v>
      </c>
      <c r="Y137" s="199">
        <f t="shared" si="43"/>
        <v>-0.14781393724166036</v>
      </c>
      <c r="Z137" s="198">
        <f t="shared" si="62"/>
        <v>1.5889939403594452E-2</v>
      </c>
    </row>
    <row r="138" spans="1:26" x14ac:dyDescent="0.25">
      <c r="A138" s="195" t="s">
        <v>100</v>
      </c>
      <c r="B138" s="196" t="s">
        <v>100</v>
      </c>
      <c r="C138" s="197">
        <v>0</v>
      </c>
      <c r="D138" s="197">
        <v>0</v>
      </c>
      <c r="E138" s="197">
        <v>0</v>
      </c>
      <c r="F138" s="197">
        <v>71</v>
      </c>
      <c r="G138" s="197">
        <v>0</v>
      </c>
      <c r="H138" s="198">
        <f>IFERROR(G138/F138-1,"-")</f>
        <v>-1</v>
      </c>
      <c r="I138" s="199" t="str">
        <f t="shared" ref="I138:I161" si="63">IFERROR(G138/C138-1,"-")</f>
        <v>-</v>
      </c>
      <c r="J138" s="198">
        <f>G138/G$9</f>
        <v>0</v>
      </c>
      <c r="K138" s="197">
        <v>17996</v>
      </c>
      <c r="L138" s="197">
        <v>0</v>
      </c>
      <c r="M138" s="197">
        <v>8246</v>
      </c>
      <c r="N138" s="197">
        <v>6579</v>
      </c>
      <c r="O138" s="197">
        <v>8525</v>
      </c>
      <c r="P138" s="198">
        <f>IFERROR(O138/N138-1,"-")</f>
        <v>0.29578963368293043</v>
      </c>
      <c r="Q138" s="199">
        <f t="shared" si="42"/>
        <v>-0.52628361858190709</v>
      </c>
      <c r="R138" s="198">
        <f>O138/O$9</f>
        <v>2.5446591410424714E-3</v>
      </c>
      <c r="S138" s="197">
        <v>17996</v>
      </c>
      <c r="T138" s="197">
        <v>6066</v>
      </c>
      <c r="U138" s="197">
        <v>8246</v>
      </c>
      <c r="V138" s="197">
        <v>6650</v>
      </c>
      <c r="W138" s="197">
        <v>8525</v>
      </c>
      <c r="X138" s="198">
        <f>IFERROR(W138/V138-1,"-")</f>
        <v>0.28195488721804507</v>
      </c>
      <c r="Y138" s="199">
        <f t="shared" si="43"/>
        <v>-0.52628361858190709</v>
      </c>
      <c r="Z138" s="198">
        <f t="shared" si="62"/>
        <v>4.4380314429630077E-3</v>
      </c>
    </row>
    <row r="139" spans="1:26" x14ac:dyDescent="0.25">
      <c r="A139" s="1" t="s">
        <v>146</v>
      </c>
      <c r="B139" s="191" t="s">
        <v>107</v>
      </c>
      <c r="C139" s="192">
        <v>21543</v>
      </c>
      <c r="D139" s="192">
        <v>0</v>
      </c>
      <c r="E139" s="192">
        <v>19898</v>
      </c>
      <c r="F139" s="192">
        <v>41899</v>
      </c>
      <c r="G139" s="192">
        <v>41009</v>
      </c>
      <c r="H139" s="193">
        <f>IFERROR(G139/F139-1,"-")</f>
        <v>-2.1241557077734563E-2</v>
      </c>
      <c r="I139" s="194">
        <f t="shared" si="63"/>
        <v>0.90358817249222478</v>
      </c>
      <c r="J139" s="193">
        <f>G139/G$9</f>
        <v>5.553734811837422E-2</v>
      </c>
      <c r="K139" s="192">
        <v>122881</v>
      </c>
      <c r="L139" s="192">
        <v>0</v>
      </c>
      <c r="M139" s="192">
        <v>58922</v>
      </c>
      <c r="N139" s="192">
        <v>148070</v>
      </c>
      <c r="O139" s="192">
        <v>164874</v>
      </c>
      <c r="P139" s="193">
        <f>IFERROR(O139/N139-1,"-")</f>
        <v>0.11348686432092925</v>
      </c>
      <c r="Q139" s="194">
        <f t="shared" si="42"/>
        <v>0.34173712779030119</v>
      </c>
      <c r="R139" s="193">
        <f>O139/O$9</f>
        <v>4.9213857034631839E-2</v>
      </c>
      <c r="S139" s="192">
        <v>144424</v>
      </c>
      <c r="T139" s="192">
        <v>54663</v>
      </c>
      <c r="U139" s="192">
        <v>78820</v>
      </c>
      <c r="V139" s="192">
        <v>189969</v>
      </c>
      <c r="W139" s="192">
        <v>205883</v>
      </c>
      <c r="X139" s="193">
        <f>IFERROR(W139/V139-1,"-")</f>
        <v>8.3771562728655713E-2</v>
      </c>
      <c r="Y139" s="194">
        <f t="shared" si="43"/>
        <v>0.42554561568714333</v>
      </c>
      <c r="Z139" s="193">
        <f t="shared" si="62"/>
        <v>4.2421251313890886E-2</v>
      </c>
    </row>
    <row r="140" spans="1:26" x14ac:dyDescent="0.25">
      <c r="A140" s="195" t="s">
        <v>110</v>
      </c>
      <c r="B140" s="196" t="s">
        <v>110</v>
      </c>
      <c r="C140" s="197">
        <v>12618</v>
      </c>
      <c r="D140" s="197">
        <v>0</v>
      </c>
      <c r="E140" s="197">
        <v>8616</v>
      </c>
      <c r="F140" s="197">
        <v>22074</v>
      </c>
      <c r="G140" s="197">
        <v>20929</v>
      </c>
      <c r="H140" s="198">
        <f t="shared" ref="H140:H147" si="64">IFERROR(G140/F140-1,"-")</f>
        <v>-5.1870979432816933E-2</v>
      </c>
      <c r="I140" s="199">
        <f t="shared" si="63"/>
        <v>0.65866222856237111</v>
      </c>
      <c r="J140" s="198">
        <f t="shared" ref="J140:J147" si="65">G140/G$9</f>
        <v>2.8343562602586119E-2</v>
      </c>
      <c r="K140" s="197">
        <v>57689</v>
      </c>
      <c r="L140" s="197">
        <v>0</v>
      </c>
      <c r="M140" s="197">
        <v>13586</v>
      </c>
      <c r="N140" s="197">
        <v>60071</v>
      </c>
      <c r="O140" s="197">
        <v>68669</v>
      </c>
      <c r="P140" s="198">
        <f t="shared" ref="P140:P147" si="66">IFERROR(O140/N140-1,"-")</f>
        <v>0.14313062875597216</v>
      </c>
      <c r="Q140" s="199">
        <f t="shared" si="42"/>
        <v>0.19033091230563892</v>
      </c>
      <c r="R140" s="198">
        <f t="shared" ref="R140:R147" si="67">O140/O$9</f>
        <v>2.0497266692814719E-2</v>
      </c>
      <c r="S140" s="197">
        <v>70307</v>
      </c>
      <c r="T140" s="197">
        <v>18862</v>
      </c>
      <c r="U140" s="197">
        <v>22202</v>
      </c>
      <c r="V140" s="197">
        <v>82145</v>
      </c>
      <c r="W140" s="197">
        <v>89598</v>
      </c>
      <c r="X140" s="198">
        <f t="shared" ref="X140:X147" si="68">IFERROR(W140/V140-1,"-")</f>
        <v>9.0729807048511857E-2</v>
      </c>
      <c r="Y140" s="199">
        <f t="shared" si="43"/>
        <v>0.27438235168617631</v>
      </c>
      <c r="Z140" s="198">
        <f t="shared" si="62"/>
        <v>1.1949208597703698E-2</v>
      </c>
    </row>
    <row r="141" spans="1:26" x14ac:dyDescent="0.25">
      <c r="A141" s="195" t="s">
        <v>113</v>
      </c>
      <c r="B141" s="196" t="s">
        <v>113</v>
      </c>
      <c r="C141" s="197">
        <v>2167</v>
      </c>
      <c r="D141" s="197">
        <v>0</v>
      </c>
      <c r="E141" s="197">
        <v>1411</v>
      </c>
      <c r="F141" s="197">
        <v>1553</v>
      </c>
      <c r="G141" s="197">
        <v>1880</v>
      </c>
      <c r="H141" s="198">
        <f t="shared" si="64"/>
        <v>0.21056020605280112</v>
      </c>
      <c r="I141" s="199">
        <f t="shared" si="63"/>
        <v>-0.13244116289801566</v>
      </c>
      <c r="J141" s="198">
        <f t="shared" si="65"/>
        <v>2.5460317116375317E-3</v>
      </c>
      <c r="K141" s="197">
        <v>10331</v>
      </c>
      <c r="L141" s="197">
        <v>0</v>
      </c>
      <c r="M141" s="197">
        <v>6291</v>
      </c>
      <c r="N141" s="197">
        <v>11965</v>
      </c>
      <c r="O141" s="197">
        <v>16181</v>
      </c>
      <c r="P141" s="198">
        <f t="shared" si="66"/>
        <v>0.35236105307145849</v>
      </c>
      <c r="Q141" s="199">
        <f t="shared" si="42"/>
        <v>0.5662568967186139</v>
      </c>
      <c r="R141" s="198">
        <f t="shared" si="67"/>
        <v>4.8299272212560971E-3</v>
      </c>
      <c r="S141" s="197">
        <v>12498</v>
      </c>
      <c r="T141" s="197">
        <v>5188</v>
      </c>
      <c r="U141" s="197">
        <v>7702</v>
      </c>
      <c r="V141" s="197">
        <v>13518</v>
      </c>
      <c r="W141" s="197">
        <v>18061</v>
      </c>
      <c r="X141" s="198">
        <f t="shared" si="68"/>
        <v>0.33607042461902648</v>
      </c>
      <c r="Y141" s="199">
        <f t="shared" si="43"/>
        <v>0.44511121779484708</v>
      </c>
      <c r="Z141" s="198">
        <f t="shared" si="62"/>
        <v>4.1452483839074803E-3</v>
      </c>
    </row>
    <row r="142" spans="1:26" x14ac:dyDescent="0.25">
      <c r="A142" s="195" t="s">
        <v>116</v>
      </c>
      <c r="B142" s="196" t="s">
        <v>116</v>
      </c>
      <c r="C142" s="197">
        <v>822</v>
      </c>
      <c r="D142" s="197">
        <v>0</v>
      </c>
      <c r="E142" s="197">
        <v>2188</v>
      </c>
      <c r="F142" s="197">
        <v>5813</v>
      </c>
      <c r="G142" s="197">
        <v>5043</v>
      </c>
      <c r="H142" s="198">
        <f t="shared" si="64"/>
        <v>-0.13246172372269049</v>
      </c>
      <c r="I142" s="199">
        <f t="shared" si="63"/>
        <v>5.1350364963503647</v>
      </c>
      <c r="J142" s="198">
        <f t="shared" si="65"/>
        <v>6.8295946392489745E-3</v>
      </c>
      <c r="K142" s="197">
        <v>15318</v>
      </c>
      <c r="L142" s="197">
        <v>0</v>
      </c>
      <c r="M142" s="197">
        <v>10850</v>
      </c>
      <c r="N142" s="197">
        <v>17158</v>
      </c>
      <c r="O142" s="197">
        <v>15976</v>
      </c>
      <c r="P142" s="198">
        <f t="shared" si="66"/>
        <v>-6.8889147919337868E-2</v>
      </c>
      <c r="Q142" s="199">
        <f t="shared" si="42"/>
        <v>4.2955999477738649E-2</v>
      </c>
      <c r="R142" s="198">
        <f t="shared" si="67"/>
        <v>4.7687360043747245E-3</v>
      </c>
      <c r="S142" s="197">
        <v>16140</v>
      </c>
      <c r="T142" s="197">
        <v>5864</v>
      </c>
      <c r="U142" s="197">
        <v>13038</v>
      </c>
      <c r="V142" s="197">
        <v>22971</v>
      </c>
      <c r="W142" s="197">
        <v>21019</v>
      </c>
      <c r="X142" s="198">
        <f t="shared" si="68"/>
        <v>-8.4976709764485681E-2</v>
      </c>
      <c r="Y142" s="199">
        <f t="shared" si="43"/>
        <v>0.30229244114002474</v>
      </c>
      <c r="Z142" s="198">
        <f t="shared" si="62"/>
        <v>7.0171057425844887E-3</v>
      </c>
    </row>
    <row r="143" spans="1:26" x14ac:dyDescent="0.25">
      <c r="A143" s="195" t="s">
        <v>123</v>
      </c>
      <c r="B143" s="196" t="s">
        <v>123</v>
      </c>
      <c r="C143" s="197">
        <v>514</v>
      </c>
      <c r="D143" s="197">
        <v>0</v>
      </c>
      <c r="E143" s="197">
        <v>2549</v>
      </c>
      <c r="F143" s="197">
        <v>4370</v>
      </c>
      <c r="G143" s="197">
        <v>3569</v>
      </c>
      <c r="H143" s="198">
        <f t="shared" si="64"/>
        <v>-0.18329519450800913</v>
      </c>
      <c r="I143" s="199">
        <f t="shared" si="63"/>
        <v>5.9435797665369652</v>
      </c>
      <c r="J143" s="198">
        <f t="shared" si="65"/>
        <v>4.8333974355501868E-3</v>
      </c>
      <c r="K143" s="197">
        <v>1966</v>
      </c>
      <c r="L143" s="197">
        <v>0</v>
      </c>
      <c r="M143" s="197">
        <v>1210</v>
      </c>
      <c r="N143" s="197">
        <v>3896</v>
      </c>
      <c r="O143" s="197">
        <v>3738</v>
      </c>
      <c r="P143" s="198">
        <f t="shared" si="66"/>
        <v>-4.0554414784394255E-2</v>
      </c>
      <c r="Q143" s="199">
        <f t="shared" si="42"/>
        <v>0.90132248219735511</v>
      </c>
      <c r="R143" s="198">
        <f t="shared" si="67"/>
        <v>1.1157696034271858E-3</v>
      </c>
      <c r="S143" s="197">
        <v>2480</v>
      </c>
      <c r="T143" s="197">
        <v>782</v>
      </c>
      <c r="U143" s="197">
        <v>3759</v>
      </c>
      <c r="V143" s="197">
        <v>8266</v>
      </c>
      <c r="W143" s="197">
        <v>7307</v>
      </c>
      <c r="X143" s="198">
        <f t="shared" si="68"/>
        <v>-0.11601742075973864</v>
      </c>
      <c r="Y143" s="199">
        <f t="shared" si="43"/>
        <v>1.9463709677419354</v>
      </c>
      <c r="Z143" s="198">
        <f t="shared" si="62"/>
        <v>2.0231094099075848E-3</v>
      </c>
    </row>
    <row r="144" spans="1:26" x14ac:dyDescent="0.25">
      <c r="A144" s="195" t="s">
        <v>119</v>
      </c>
      <c r="B144" s="196" t="s">
        <v>119</v>
      </c>
      <c r="C144" s="197">
        <v>228</v>
      </c>
      <c r="D144" s="197">
        <v>0</v>
      </c>
      <c r="E144" s="197">
        <v>902</v>
      </c>
      <c r="F144" s="197">
        <v>435</v>
      </c>
      <c r="G144" s="197">
        <v>1205</v>
      </c>
      <c r="H144" s="198">
        <f t="shared" si="64"/>
        <v>1.7701149425287355</v>
      </c>
      <c r="I144" s="199">
        <f t="shared" si="63"/>
        <v>4.2850877192982457</v>
      </c>
      <c r="J144" s="198">
        <f t="shared" si="65"/>
        <v>1.6318979853846946E-3</v>
      </c>
      <c r="K144" s="197">
        <v>3291</v>
      </c>
      <c r="L144" s="197">
        <v>0</v>
      </c>
      <c r="M144" s="197">
        <v>1918</v>
      </c>
      <c r="N144" s="197">
        <v>3253</v>
      </c>
      <c r="O144" s="197">
        <v>3495</v>
      </c>
      <c r="P144" s="198">
        <f t="shared" si="66"/>
        <v>7.4392868121733846E-2</v>
      </c>
      <c r="Q144" s="199">
        <f t="shared" si="42"/>
        <v>6.1987237921604432E-2</v>
      </c>
      <c r="R144" s="198">
        <f t="shared" si="67"/>
        <v>1.043235624392192E-3</v>
      </c>
      <c r="S144" s="197">
        <v>3519</v>
      </c>
      <c r="T144" s="197">
        <v>1676</v>
      </c>
      <c r="U144" s="197">
        <v>2820</v>
      </c>
      <c r="V144" s="197">
        <v>3688</v>
      </c>
      <c r="W144" s="197">
        <v>4700</v>
      </c>
      <c r="X144" s="198">
        <f t="shared" si="68"/>
        <v>0.27440347071583515</v>
      </c>
      <c r="Y144" s="199">
        <f t="shared" si="43"/>
        <v>0.33560670645069623</v>
      </c>
      <c r="Z144" s="198">
        <f t="shared" si="62"/>
        <v>1.5177357105451955E-3</v>
      </c>
    </row>
    <row r="145" spans="1:26" x14ac:dyDescent="0.25">
      <c r="A145" s="195" t="s">
        <v>128</v>
      </c>
      <c r="B145" s="196" t="s">
        <v>128</v>
      </c>
      <c r="C145" s="197">
        <v>356</v>
      </c>
      <c r="D145" s="197">
        <v>0</v>
      </c>
      <c r="E145" s="197">
        <v>93</v>
      </c>
      <c r="F145" s="197">
        <v>79</v>
      </c>
      <c r="G145" s="197">
        <v>139</v>
      </c>
      <c r="H145" s="198">
        <f t="shared" si="64"/>
        <v>0.759493670886076</v>
      </c>
      <c r="I145" s="199">
        <f t="shared" si="63"/>
        <v>-0.6095505617977528</v>
      </c>
      <c r="J145" s="198">
        <f t="shared" si="65"/>
        <v>1.882438339987324E-4</v>
      </c>
      <c r="K145" s="197">
        <v>1180</v>
      </c>
      <c r="L145" s="197">
        <v>0</v>
      </c>
      <c r="M145" s="197">
        <v>1104</v>
      </c>
      <c r="N145" s="197">
        <v>2826</v>
      </c>
      <c r="O145" s="197">
        <v>3106</v>
      </c>
      <c r="P145" s="198">
        <f t="shared" si="66"/>
        <v>9.9079971691436564E-2</v>
      </c>
      <c r="Q145" s="199">
        <f t="shared" si="42"/>
        <v>1.6322033898305084</v>
      </c>
      <c r="R145" s="198">
        <f t="shared" si="67"/>
        <v>9.2712155918802535E-4</v>
      </c>
      <c r="S145" s="197">
        <v>1536</v>
      </c>
      <c r="T145" s="197">
        <v>1597</v>
      </c>
      <c r="U145" s="197">
        <v>1197</v>
      </c>
      <c r="V145" s="197">
        <v>2905</v>
      </c>
      <c r="W145" s="197">
        <v>3245</v>
      </c>
      <c r="X145" s="198">
        <f t="shared" si="68"/>
        <v>0.11703958691910499</v>
      </c>
      <c r="Y145" s="199">
        <f t="shared" si="43"/>
        <v>1.1126302083333335</v>
      </c>
      <c r="Z145" s="198">
        <f t="shared" si="62"/>
        <v>6.4423037075269469E-4</v>
      </c>
    </row>
    <row r="146" spans="1:26" x14ac:dyDescent="0.25">
      <c r="A146" s="195" t="s">
        <v>131</v>
      </c>
      <c r="B146" s="196" t="s">
        <v>131</v>
      </c>
      <c r="C146" s="197">
        <v>532</v>
      </c>
      <c r="D146" s="197">
        <v>0</v>
      </c>
      <c r="E146" s="197">
        <v>75</v>
      </c>
      <c r="F146" s="197">
        <v>49</v>
      </c>
      <c r="G146" s="197">
        <v>93</v>
      </c>
      <c r="H146" s="198">
        <f t="shared" si="64"/>
        <v>0.8979591836734695</v>
      </c>
      <c r="I146" s="199">
        <f t="shared" si="63"/>
        <v>-0.82518796992481203</v>
      </c>
      <c r="J146" s="198">
        <f t="shared" si="65"/>
        <v>1.2594731339483534E-4</v>
      </c>
      <c r="K146" s="197">
        <v>3806</v>
      </c>
      <c r="L146" s="197">
        <v>0</v>
      </c>
      <c r="M146" s="197">
        <v>715</v>
      </c>
      <c r="N146" s="197">
        <v>1637</v>
      </c>
      <c r="O146" s="197">
        <v>2212</v>
      </c>
      <c r="P146" s="198">
        <f t="shared" si="66"/>
        <v>0.35125229077580933</v>
      </c>
      <c r="Q146" s="199">
        <f t="shared" si="42"/>
        <v>-0.41881240147136101</v>
      </c>
      <c r="R146" s="198">
        <f t="shared" si="67"/>
        <v>6.6026815483706124E-4</v>
      </c>
      <c r="S146" s="197">
        <v>4338</v>
      </c>
      <c r="T146" s="197">
        <v>3384</v>
      </c>
      <c r="U146" s="197">
        <v>790</v>
      </c>
      <c r="V146" s="197">
        <v>1686</v>
      </c>
      <c r="W146" s="197">
        <v>2305</v>
      </c>
      <c r="X146" s="198">
        <f t="shared" si="68"/>
        <v>0.36714116251482798</v>
      </c>
      <c r="Y146" s="199">
        <f t="shared" si="43"/>
        <v>-0.46864914707238359</v>
      </c>
      <c r="Z146" s="198">
        <f t="shared" si="62"/>
        <v>4.2518128061372497E-4</v>
      </c>
    </row>
    <row r="147" spans="1:26" x14ac:dyDescent="0.25">
      <c r="A147" s="201" t="s">
        <v>145</v>
      </c>
      <c r="B147" s="202" t="s">
        <v>145</v>
      </c>
      <c r="C147" s="203">
        <f>C139-SUM(C140:C146)</f>
        <v>4306</v>
      </c>
      <c r="D147" s="203">
        <f>D139-SUM(D140:D146)</f>
        <v>0</v>
      </c>
      <c r="E147" s="203">
        <f>E139-SUM(E140:E146)</f>
        <v>4064</v>
      </c>
      <c r="F147" s="203">
        <f>F139-SUM(F140:F146)</f>
        <v>7526</v>
      </c>
      <c r="G147" s="203">
        <f>G139-SUM(G140:G146)</f>
        <v>8151</v>
      </c>
      <c r="H147" s="204">
        <f t="shared" si="64"/>
        <v>8.3045442466117558E-2</v>
      </c>
      <c r="I147" s="205">
        <f t="shared" si="63"/>
        <v>0.89294008360427313</v>
      </c>
      <c r="J147" s="204">
        <f t="shared" si="65"/>
        <v>1.103867259657315E-2</v>
      </c>
      <c r="K147" s="203">
        <f>K139-SUM(K140:K146)</f>
        <v>29300</v>
      </c>
      <c r="L147" s="203">
        <f>L139-SUM(L140:L146)</f>
        <v>0</v>
      </c>
      <c r="M147" s="203">
        <f>M139-SUM(M140:M146)</f>
        <v>23248</v>
      </c>
      <c r="N147" s="203">
        <f>N139-SUM(N140:N146)</f>
        <v>47264</v>
      </c>
      <c r="O147" s="203">
        <f>O139-SUM(O140:O146)</f>
        <v>51497</v>
      </c>
      <c r="P147" s="204">
        <f t="shared" si="66"/>
        <v>8.9560765064319536E-2</v>
      </c>
      <c r="Q147" s="205">
        <f t="shared" si="42"/>
        <v>0.75757679180887383</v>
      </c>
      <c r="R147" s="204">
        <f t="shared" si="67"/>
        <v>1.5371532174341836E-2</v>
      </c>
      <c r="S147" s="203">
        <f>S139-SUM(S140:S146)</f>
        <v>33606</v>
      </c>
      <c r="T147" s="203">
        <f>T139-SUM(T140:T146)</f>
        <v>17310</v>
      </c>
      <c r="U147" s="203">
        <f>U139-SUM(U140:U146)</f>
        <v>27312</v>
      </c>
      <c r="V147" s="203">
        <f>V139-SUM(V140:V146)</f>
        <v>54790</v>
      </c>
      <c r="W147" s="203">
        <f>W139-SUM(W140:W146)</f>
        <v>59648</v>
      </c>
      <c r="X147" s="204">
        <f t="shared" si="68"/>
        <v>8.866581492973169E-2</v>
      </c>
      <c r="Y147" s="205">
        <f t="shared" si="43"/>
        <v>0.77492114503362486</v>
      </c>
      <c r="Z147" s="204">
        <f t="shared" si="62"/>
        <v>1.4699431817876021E-2</v>
      </c>
    </row>
    <row r="148" spans="1:26" x14ac:dyDescent="0.25">
      <c r="A148" s="1"/>
      <c r="B148" s="187" t="s">
        <v>53</v>
      </c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</row>
    <row r="149" spans="1:26" x14ac:dyDescent="0.25">
      <c r="A149" s="1" t="s">
        <v>0</v>
      </c>
      <c r="B149" s="188" t="s">
        <v>68</v>
      </c>
      <c r="C149" s="212">
        <f>C150+C153</f>
        <v>27519</v>
      </c>
      <c r="D149" s="212">
        <f>D150+D153</f>
        <v>11846</v>
      </c>
      <c r="E149" s="212">
        <f>E150+E153</f>
        <v>15189</v>
      </c>
      <c r="F149" s="212">
        <f>F150+F153</f>
        <v>30370</v>
      </c>
      <c r="G149" s="212">
        <f>G150+G153</f>
        <v>30695</v>
      </c>
      <c r="H149" s="213">
        <f>IFERROR(G149/F149-1,"-")</f>
        <v>1.0701350016463662E-2</v>
      </c>
      <c r="I149" s="213">
        <f t="shared" si="63"/>
        <v>0.11541117046404303</v>
      </c>
      <c r="J149" s="213">
        <f>G149/G$9</f>
        <v>4.1569384781230873E-2</v>
      </c>
      <c r="K149" s="212">
        <f>K150+K153</f>
        <v>94097</v>
      </c>
      <c r="L149" s="212">
        <f>L150+L153</f>
        <v>30203</v>
      </c>
      <c r="M149" s="212">
        <f>M150+M153</f>
        <v>55599</v>
      </c>
      <c r="N149" s="212">
        <f>N150+N153</f>
        <v>77698</v>
      </c>
      <c r="O149" s="212">
        <f>O150+O153</f>
        <v>83047</v>
      </c>
      <c r="P149" s="213">
        <f>IFERROR(O149/N149-1,"-")</f>
        <v>6.8843470874411228E-2</v>
      </c>
      <c r="Q149" s="213">
        <f t="shared" si="42"/>
        <v>-0.11743201164755523</v>
      </c>
      <c r="R149" s="213">
        <f>O149/O$9</f>
        <v>2.4789009699255616E-2</v>
      </c>
      <c r="S149" s="212">
        <f>S150+S153</f>
        <v>121616</v>
      </c>
      <c r="T149" s="212">
        <f>T150+T153</f>
        <v>42049</v>
      </c>
      <c r="U149" s="212">
        <f>U150+U153</f>
        <v>70788</v>
      </c>
      <c r="V149" s="212">
        <f>V150+V153</f>
        <v>108068</v>
      </c>
      <c r="W149" s="212">
        <f>W150+W153</f>
        <v>113742</v>
      </c>
      <c r="X149" s="213">
        <f>IFERROR(W149/V149-1,"-")</f>
        <v>5.2503978976200072E-2</v>
      </c>
      <c r="Y149" s="213">
        <f t="shared" si="43"/>
        <v>-6.4744770424944087E-2</v>
      </c>
      <c r="Z149" s="213">
        <f t="shared" ref="Z149:Z161" si="69">U149/U$9</f>
        <v>3.8098395559600456E-2</v>
      </c>
    </row>
    <row r="150" spans="1:26" x14ac:dyDescent="0.25">
      <c r="A150" s="1" t="s">
        <v>96</v>
      </c>
      <c r="B150" s="191" t="s">
        <v>97</v>
      </c>
      <c r="C150" s="192">
        <v>17412</v>
      </c>
      <c r="D150" s="192">
        <v>8198</v>
      </c>
      <c r="E150" s="192">
        <v>8139</v>
      </c>
      <c r="F150" s="192">
        <v>18008</v>
      </c>
      <c r="G150" s="192">
        <v>17683</v>
      </c>
      <c r="H150" s="193">
        <f>IFERROR(G150/F150-1,"-")</f>
        <v>-1.8047534429142642E-2</v>
      </c>
      <c r="I150" s="194">
        <f t="shared" si="63"/>
        <v>1.5563978865150485E-2</v>
      </c>
      <c r="J150" s="193">
        <f>G150/G$9</f>
        <v>2.3947595083450252E-2</v>
      </c>
      <c r="K150" s="192">
        <v>36028</v>
      </c>
      <c r="L150" s="192">
        <v>13645</v>
      </c>
      <c r="M150" s="192">
        <v>31999</v>
      </c>
      <c r="N150" s="192">
        <v>38624</v>
      </c>
      <c r="O150" s="192">
        <v>38986</v>
      </c>
      <c r="P150" s="193">
        <f>IFERROR(O150/N150-1,"-")</f>
        <v>9.3724109362054442E-3</v>
      </c>
      <c r="Q150" s="194">
        <f t="shared" si="42"/>
        <v>8.2102808926390658E-2</v>
      </c>
      <c r="R150" s="193">
        <f>O150/O$9</f>
        <v>1.1637076982132762E-2</v>
      </c>
      <c r="S150" s="192">
        <v>53440</v>
      </c>
      <c r="T150" s="192">
        <v>21843</v>
      </c>
      <c r="U150" s="192">
        <v>40138</v>
      </c>
      <c r="V150" s="192">
        <v>56632</v>
      </c>
      <c r="W150" s="192">
        <v>56669</v>
      </c>
      <c r="X150" s="193">
        <f>IFERROR(W150/V150-1,"-")</f>
        <v>6.5334086735413521E-4</v>
      </c>
      <c r="Y150" s="194">
        <f t="shared" si="43"/>
        <v>6.0422904191616666E-2</v>
      </c>
      <c r="Z150" s="193">
        <f t="shared" si="69"/>
        <v>2.160243828009328E-2</v>
      </c>
    </row>
    <row r="151" spans="1:26" x14ac:dyDescent="0.25">
      <c r="A151" s="195" t="s">
        <v>103</v>
      </c>
      <c r="B151" s="196" t="s">
        <v>103</v>
      </c>
      <c r="C151" s="197">
        <v>6183</v>
      </c>
      <c r="D151" s="197">
        <v>3239</v>
      </c>
      <c r="E151" s="197">
        <v>4159</v>
      </c>
      <c r="F151" s="197">
        <v>6621</v>
      </c>
      <c r="G151" s="197">
        <v>5819</v>
      </c>
      <c r="H151" s="198">
        <f>IFERROR(G151/F151-1,"-")</f>
        <v>-0.12112973871016464</v>
      </c>
      <c r="I151" s="199">
        <f t="shared" si="63"/>
        <v>-5.8871098172408209E-2</v>
      </c>
      <c r="J151" s="198">
        <f>G151/G$9</f>
        <v>7.8805098563929765E-3</v>
      </c>
      <c r="K151" s="197">
        <v>26435</v>
      </c>
      <c r="L151" s="197">
        <v>11144</v>
      </c>
      <c r="M151" s="197">
        <v>28141</v>
      </c>
      <c r="N151" s="197">
        <v>34603</v>
      </c>
      <c r="O151" s="197">
        <v>36698</v>
      </c>
      <c r="P151" s="198">
        <f>IFERROR(O151/N151-1,"-")</f>
        <v>6.0543883478311189E-2</v>
      </c>
      <c r="Q151" s="199">
        <f t="shared" ref="Q151:Q161" si="70">IFERROR(O151/K151-1,"-")</f>
        <v>0.38823529411764701</v>
      </c>
      <c r="R151" s="198">
        <f>O151/O$9</f>
        <v>1.095412330298846E-2</v>
      </c>
      <c r="S151" s="197">
        <v>32618</v>
      </c>
      <c r="T151" s="197">
        <v>14383</v>
      </c>
      <c r="U151" s="197">
        <v>32300</v>
      </c>
      <c r="V151" s="197">
        <v>41224</v>
      </c>
      <c r="W151" s="197">
        <v>42517</v>
      </c>
      <c r="X151" s="198">
        <f>IFERROR(W151/V151-1,"-")</f>
        <v>3.1365224141276959E-2</v>
      </c>
      <c r="Y151" s="199">
        <f t="shared" ref="Y151:Y161" si="71">IFERROR(W151/S151-1,"-")</f>
        <v>0.30348273959163663</v>
      </c>
      <c r="Z151" s="198">
        <f t="shared" si="69"/>
        <v>1.7383994131421918E-2</v>
      </c>
    </row>
    <row r="152" spans="1:26" x14ac:dyDescent="0.25">
      <c r="A152" s="195" t="s">
        <v>100</v>
      </c>
      <c r="B152" s="196" t="s">
        <v>100</v>
      </c>
      <c r="C152" s="197">
        <v>11229</v>
      </c>
      <c r="D152" s="197">
        <v>4959</v>
      </c>
      <c r="E152" s="197">
        <v>3980</v>
      </c>
      <c r="F152" s="197">
        <v>11387</v>
      </c>
      <c r="G152" s="197">
        <v>11864</v>
      </c>
      <c r="H152" s="198">
        <f>IFERROR(G152/F152-1,"-")</f>
        <v>4.1889874418196138E-2</v>
      </c>
      <c r="I152" s="199">
        <f t="shared" si="63"/>
        <v>5.6550004452756264E-2</v>
      </c>
      <c r="J152" s="198">
        <f>G152/G$9</f>
        <v>1.6067085227057274E-2</v>
      </c>
      <c r="K152" s="197">
        <v>9593</v>
      </c>
      <c r="L152" s="197">
        <v>2501</v>
      </c>
      <c r="M152" s="197">
        <v>3858</v>
      </c>
      <c r="N152" s="197">
        <v>4021</v>
      </c>
      <c r="O152" s="197">
        <v>2288</v>
      </c>
      <c r="P152" s="198">
        <f>IFERROR(O152/N152-1,"-")</f>
        <v>-0.43098731658791345</v>
      </c>
      <c r="Q152" s="199">
        <f t="shared" si="70"/>
        <v>-0.76149275513395187</v>
      </c>
      <c r="R152" s="198">
        <f>O152/O$9</f>
        <v>6.8295367914430203E-4</v>
      </c>
      <c r="S152" s="197">
        <v>20822</v>
      </c>
      <c r="T152" s="197">
        <v>7460</v>
      </c>
      <c r="U152" s="197">
        <v>7838</v>
      </c>
      <c r="V152" s="197">
        <v>15408</v>
      </c>
      <c r="W152" s="197">
        <v>14152</v>
      </c>
      <c r="X152" s="198">
        <f>IFERROR(W152/V152-1,"-")</f>
        <v>-8.1516095534787114E-2</v>
      </c>
      <c r="Y152" s="199">
        <f t="shared" si="71"/>
        <v>-0.32033426183844016</v>
      </c>
      <c r="Z152" s="198">
        <f t="shared" si="69"/>
        <v>4.2184441486713626E-3</v>
      </c>
    </row>
    <row r="153" spans="1:26" x14ac:dyDescent="0.25">
      <c r="A153" s="1" t="s">
        <v>146</v>
      </c>
      <c r="B153" s="191" t="s">
        <v>107</v>
      </c>
      <c r="C153" s="192">
        <v>10107</v>
      </c>
      <c r="D153" s="192">
        <v>3648</v>
      </c>
      <c r="E153" s="192">
        <v>7050</v>
      </c>
      <c r="F153" s="192">
        <v>12362</v>
      </c>
      <c r="G153" s="192">
        <v>13012</v>
      </c>
      <c r="H153" s="193">
        <f>IFERROR(G153/F153-1,"-")</f>
        <v>5.25804885940786E-2</v>
      </c>
      <c r="I153" s="194">
        <f t="shared" si="63"/>
        <v>0.28742455723755822</v>
      </c>
      <c r="J153" s="193">
        <f>G153/G$9</f>
        <v>1.762178969778062E-2</v>
      </c>
      <c r="K153" s="192">
        <v>58069</v>
      </c>
      <c r="L153" s="192">
        <v>16558</v>
      </c>
      <c r="M153" s="192">
        <v>23600</v>
      </c>
      <c r="N153" s="192">
        <v>39074</v>
      </c>
      <c r="O153" s="192">
        <v>44061</v>
      </c>
      <c r="P153" s="193">
        <f>IFERROR(O153/N153-1,"-")</f>
        <v>0.12762962583815329</v>
      </c>
      <c r="Q153" s="194">
        <f t="shared" si="70"/>
        <v>-0.24123026055210184</v>
      </c>
      <c r="R153" s="193">
        <f>O153/O$9</f>
        <v>1.3151932717122854E-2</v>
      </c>
      <c r="S153" s="192">
        <v>68176</v>
      </c>
      <c r="T153" s="192">
        <v>20206</v>
      </c>
      <c r="U153" s="192">
        <v>30650</v>
      </c>
      <c r="V153" s="192">
        <v>51436</v>
      </c>
      <c r="W153" s="192">
        <v>57073</v>
      </c>
      <c r="X153" s="193">
        <f>IFERROR(W153/V153-1,"-")</f>
        <v>0.10959250330507819</v>
      </c>
      <c r="Y153" s="194">
        <f t="shared" si="71"/>
        <v>-0.16285789720722832</v>
      </c>
      <c r="Z153" s="193">
        <f t="shared" si="69"/>
        <v>1.6495957279507176E-2</v>
      </c>
    </row>
    <row r="154" spans="1:26" x14ac:dyDescent="0.25">
      <c r="A154" s="195" t="s">
        <v>110</v>
      </c>
      <c r="B154" s="196" t="s">
        <v>110</v>
      </c>
      <c r="C154" s="197">
        <v>1074</v>
      </c>
      <c r="D154" s="197">
        <v>434</v>
      </c>
      <c r="E154" s="197">
        <v>401</v>
      </c>
      <c r="F154" s="197">
        <v>974</v>
      </c>
      <c r="G154" s="197">
        <v>983</v>
      </c>
      <c r="H154" s="198">
        <f t="shared" ref="H154:H161" si="72">IFERROR(G154/F154-1,"-")</f>
        <v>9.2402464065708401E-3</v>
      </c>
      <c r="I154" s="199">
        <f t="shared" si="63"/>
        <v>-8.472998137802612E-2</v>
      </c>
      <c r="J154" s="198">
        <f t="shared" ref="J154:J161" si="73">G154/G$9</f>
        <v>1.3312495598615391E-3</v>
      </c>
      <c r="K154" s="197">
        <v>20546</v>
      </c>
      <c r="L154" s="197">
        <v>5335</v>
      </c>
      <c r="M154" s="197">
        <v>5197</v>
      </c>
      <c r="N154" s="197">
        <v>18197</v>
      </c>
      <c r="O154" s="197">
        <v>17767</v>
      </c>
      <c r="P154" s="198">
        <f t="shared" ref="P154:P161" si="74">IFERROR(O154/N154-1,"-")</f>
        <v>-2.3630268725614134E-2</v>
      </c>
      <c r="Q154" s="199">
        <f t="shared" si="70"/>
        <v>-0.13525747104059183</v>
      </c>
      <c r="R154" s="198">
        <f t="shared" ref="R154:R161" si="75">O154/O$9</f>
        <v>5.3033382942993066E-3</v>
      </c>
      <c r="S154" s="197">
        <v>21620</v>
      </c>
      <c r="T154" s="197">
        <v>5769</v>
      </c>
      <c r="U154" s="197">
        <v>5598</v>
      </c>
      <c r="V154" s="197">
        <v>19171</v>
      </c>
      <c r="W154" s="197">
        <v>18750</v>
      </c>
      <c r="X154" s="198">
        <f t="shared" ref="X154:X161" si="76">IFERROR(W154/V154-1,"-")</f>
        <v>-2.1960252464660157E-2</v>
      </c>
      <c r="Y154" s="199">
        <f t="shared" si="71"/>
        <v>-0.13274745605920446</v>
      </c>
      <c r="Z154" s="198">
        <f t="shared" si="69"/>
        <v>3.0128668466780158E-3</v>
      </c>
    </row>
    <row r="155" spans="1:26" x14ac:dyDescent="0.25">
      <c r="A155" s="195" t="s">
        <v>113</v>
      </c>
      <c r="B155" s="196" t="s">
        <v>113</v>
      </c>
      <c r="C155" s="197">
        <v>1972</v>
      </c>
      <c r="D155" s="197">
        <v>651</v>
      </c>
      <c r="E155" s="197">
        <v>1400</v>
      </c>
      <c r="F155" s="197">
        <v>2438</v>
      </c>
      <c r="G155" s="197">
        <v>2568</v>
      </c>
      <c r="H155" s="198">
        <f t="shared" si="72"/>
        <v>5.3322395406070644E-2</v>
      </c>
      <c r="I155" s="199">
        <f t="shared" si="63"/>
        <v>0.30223123732251511</v>
      </c>
      <c r="J155" s="198">
        <f t="shared" si="73"/>
        <v>3.4777709763219051E-3</v>
      </c>
      <c r="K155" s="197">
        <v>14400</v>
      </c>
      <c r="L155" s="197">
        <v>3972</v>
      </c>
      <c r="M155" s="197">
        <v>6636</v>
      </c>
      <c r="N155" s="197">
        <v>7498</v>
      </c>
      <c r="O155" s="197">
        <v>7764</v>
      </c>
      <c r="P155" s="198">
        <f t="shared" si="74"/>
        <v>3.5476126967191268E-2</v>
      </c>
      <c r="Q155" s="199">
        <f t="shared" si="70"/>
        <v>-0.46083333333333332</v>
      </c>
      <c r="R155" s="198">
        <f t="shared" si="75"/>
        <v>2.3175054042291789E-3</v>
      </c>
      <c r="S155" s="197">
        <v>16372</v>
      </c>
      <c r="T155" s="197">
        <v>4623</v>
      </c>
      <c r="U155" s="197">
        <v>8036</v>
      </c>
      <c r="V155" s="197">
        <v>9936</v>
      </c>
      <c r="W155" s="197">
        <v>10332</v>
      </c>
      <c r="X155" s="198">
        <f t="shared" si="76"/>
        <v>3.9855072463768071E-2</v>
      </c>
      <c r="Y155" s="199">
        <f t="shared" si="71"/>
        <v>-0.36892255069631075</v>
      </c>
      <c r="Z155" s="198">
        <f t="shared" si="69"/>
        <v>4.325008570901131E-3</v>
      </c>
    </row>
    <row r="156" spans="1:26" x14ac:dyDescent="0.25">
      <c r="A156" s="195" t="s">
        <v>116</v>
      </c>
      <c r="B156" s="196" t="s">
        <v>116</v>
      </c>
      <c r="C156" s="197">
        <v>1295</v>
      </c>
      <c r="D156" s="197">
        <v>563</v>
      </c>
      <c r="E156" s="197">
        <v>1370</v>
      </c>
      <c r="F156" s="197">
        <v>2211</v>
      </c>
      <c r="G156" s="197">
        <v>2245</v>
      </c>
      <c r="H156" s="198">
        <f t="shared" si="72"/>
        <v>1.5377657168701875E-2</v>
      </c>
      <c r="I156" s="199">
        <f t="shared" si="63"/>
        <v>0.73359073359073368</v>
      </c>
      <c r="J156" s="198">
        <f t="shared" si="73"/>
        <v>3.0403410599075843E-3</v>
      </c>
      <c r="K156" s="197">
        <v>8444</v>
      </c>
      <c r="L156" s="197">
        <v>1717</v>
      </c>
      <c r="M156" s="197">
        <v>3754</v>
      </c>
      <c r="N156" s="197">
        <v>4261</v>
      </c>
      <c r="O156" s="197">
        <v>7004</v>
      </c>
      <c r="P156" s="198">
        <f t="shared" si="74"/>
        <v>0.6437455996245014</v>
      </c>
      <c r="Q156" s="199">
        <f t="shared" si="70"/>
        <v>-0.17053529133112266</v>
      </c>
      <c r="R156" s="198">
        <f t="shared" si="75"/>
        <v>2.0906501611567705E-3</v>
      </c>
      <c r="S156" s="197">
        <v>9739</v>
      </c>
      <c r="T156" s="197">
        <v>2280</v>
      </c>
      <c r="U156" s="197">
        <v>5124</v>
      </c>
      <c r="V156" s="197">
        <v>6472</v>
      </c>
      <c r="W156" s="197">
        <v>9249</v>
      </c>
      <c r="X156" s="198">
        <f t="shared" si="76"/>
        <v>0.42907911001236099</v>
      </c>
      <c r="Y156" s="199">
        <f t="shared" si="71"/>
        <v>-5.0313173837149616E-2</v>
      </c>
      <c r="Z156" s="198">
        <f t="shared" si="69"/>
        <v>2.7577580783097804E-3</v>
      </c>
    </row>
    <row r="157" spans="1:26" x14ac:dyDescent="0.25">
      <c r="A157" s="195" t="s">
        <v>123</v>
      </c>
      <c r="B157" s="196" t="s">
        <v>123</v>
      </c>
      <c r="C157" s="197">
        <v>534</v>
      </c>
      <c r="D157" s="197">
        <v>250</v>
      </c>
      <c r="E157" s="197">
        <v>317</v>
      </c>
      <c r="F157" s="197">
        <v>761</v>
      </c>
      <c r="G157" s="197">
        <v>634</v>
      </c>
      <c r="H157" s="198">
        <f t="shared" si="72"/>
        <v>-0.16688567674113008</v>
      </c>
      <c r="I157" s="199">
        <f t="shared" si="63"/>
        <v>0.18726591760299627</v>
      </c>
      <c r="J157" s="198">
        <f t="shared" si="73"/>
        <v>8.5860856658414632E-4</v>
      </c>
      <c r="K157" s="197">
        <v>1018</v>
      </c>
      <c r="L157" s="197">
        <v>328</v>
      </c>
      <c r="M157" s="197">
        <v>589</v>
      </c>
      <c r="N157" s="197">
        <v>856</v>
      </c>
      <c r="O157" s="197">
        <v>868</v>
      </c>
      <c r="P157" s="198">
        <f t="shared" si="74"/>
        <v>1.4018691588784993E-2</v>
      </c>
      <c r="Q157" s="199">
        <f t="shared" si="70"/>
        <v>-0.1473477406679764</v>
      </c>
      <c r="R157" s="198">
        <f t="shared" si="75"/>
        <v>2.5909256708796073E-4</v>
      </c>
      <c r="S157" s="197">
        <v>1552</v>
      </c>
      <c r="T157" s="197">
        <v>578</v>
      </c>
      <c r="U157" s="197">
        <v>906</v>
      </c>
      <c r="V157" s="197">
        <v>1617</v>
      </c>
      <c r="W157" s="197">
        <v>1502</v>
      </c>
      <c r="X157" s="198">
        <f t="shared" si="76"/>
        <v>-7.1119356833642566E-2</v>
      </c>
      <c r="Y157" s="199">
        <f t="shared" si="71"/>
        <v>-3.2216494845360821E-2</v>
      </c>
      <c r="Z157" s="198">
        <f t="shared" si="69"/>
        <v>4.8761296232409471E-4</v>
      </c>
    </row>
    <row r="158" spans="1:26" x14ac:dyDescent="0.25">
      <c r="A158" s="195" t="s">
        <v>119</v>
      </c>
      <c r="B158" s="196" t="s">
        <v>119</v>
      </c>
      <c r="C158" s="197">
        <v>433</v>
      </c>
      <c r="D158" s="197">
        <v>236</v>
      </c>
      <c r="E158" s="197">
        <v>351</v>
      </c>
      <c r="F158" s="197">
        <v>597</v>
      </c>
      <c r="G158" s="197">
        <v>569</v>
      </c>
      <c r="H158" s="198">
        <f t="shared" si="72"/>
        <v>-4.6901172529313251E-2</v>
      </c>
      <c r="I158" s="199">
        <f t="shared" si="63"/>
        <v>0.31408775981524251</v>
      </c>
      <c r="J158" s="198">
        <f t="shared" si="73"/>
        <v>7.7058087442646568E-4</v>
      </c>
      <c r="K158" s="197">
        <v>2553</v>
      </c>
      <c r="L158" s="197">
        <v>1262</v>
      </c>
      <c r="M158" s="197">
        <v>1393</v>
      </c>
      <c r="N158" s="197">
        <v>2346</v>
      </c>
      <c r="O158" s="197">
        <v>2305</v>
      </c>
      <c r="P158" s="198">
        <f t="shared" si="74"/>
        <v>-1.7476555839727181E-2</v>
      </c>
      <c r="Q158" s="199">
        <f t="shared" si="70"/>
        <v>-9.7140618879749341E-2</v>
      </c>
      <c r="R158" s="198">
        <f t="shared" si="75"/>
        <v>6.8802807273934269E-4</v>
      </c>
      <c r="S158" s="197">
        <v>2986</v>
      </c>
      <c r="T158" s="197">
        <v>1498</v>
      </c>
      <c r="U158" s="197">
        <v>1744</v>
      </c>
      <c r="V158" s="197">
        <v>2943</v>
      </c>
      <c r="W158" s="197">
        <v>2874</v>
      </c>
      <c r="X158" s="198">
        <f t="shared" si="76"/>
        <v>-2.3445463812436285E-2</v>
      </c>
      <c r="Y158" s="199">
        <f t="shared" si="71"/>
        <v>-3.7508372404554624E-2</v>
      </c>
      <c r="Z158" s="198">
        <f t="shared" si="69"/>
        <v>9.386280422662485E-4</v>
      </c>
    </row>
    <row r="159" spans="1:26" x14ac:dyDescent="0.25">
      <c r="A159" s="195" t="s">
        <v>128</v>
      </c>
      <c r="B159" s="196" t="s">
        <v>128</v>
      </c>
      <c r="C159" s="197">
        <v>159</v>
      </c>
      <c r="D159" s="197">
        <v>58</v>
      </c>
      <c r="E159" s="197">
        <v>71</v>
      </c>
      <c r="F159" s="197">
        <v>195</v>
      </c>
      <c r="G159" s="197">
        <v>156</v>
      </c>
      <c r="H159" s="198">
        <f t="shared" si="72"/>
        <v>-0.19999999999999996</v>
      </c>
      <c r="I159" s="199">
        <f t="shared" si="63"/>
        <v>-1.8867924528301883E-2</v>
      </c>
      <c r="J159" s="198">
        <f t="shared" si="73"/>
        <v>2.1126646117843349E-4</v>
      </c>
      <c r="K159" s="197">
        <v>251</v>
      </c>
      <c r="L159" s="197">
        <v>174</v>
      </c>
      <c r="M159" s="197">
        <v>211</v>
      </c>
      <c r="N159" s="197">
        <v>277</v>
      </c>
      <c r="O159" s="197">
        <v>276</v>
      </c>
      <c r="P159" s="198">
        <f t="shared" si="74"/>
        <v>-3.6101083032491488E-3</v>
      </c>
      <c r="Q159" s="199">
        <f t="shared" si="70"/>
        <v>9.960159362549792E-2</v>
      </c>
      <c r="R159" s="198">
        <f t="shared" si="75"/>
        <v>8.2384272484190284E-5</v>
      </c>
      <c r="S159" s="197">
        <v>410</v>
      </c>
      <c r="T159" s="197">
        <v>232</v>
      </c>
      <c r="U159" s="197">
        <v>282</v>
      </c>
      <c r="V159" s="197">
        <v>472</v>
      </c>
      <c r="W159" s="197">
        <v>432</v>
      </c>
      <c r="X159" s="198">
        <f t="shared" si="76"/>
        <v>-8.4745762711864403E-2</v>
      </c>
      <c r="Y159" s="199">
        <f t="shared" si="71"/>
        <v>5.3658536585365901E-2</v>
      </c>
      <c r="Z159" s="198">
        <f t="shared" si="69"/>
        <v>1.5177357105451955E-4</v>
      </c>
    </row>
    <row r="160" spans="1:26" x14ac:dyDescent="0.25">
      <c r="A160" s="195" t="s">
        <v>131</v>
      </c>
      <c r="B160" s="196" t="s">
        <v>131</v>
      </c>
      <c r="C160" s="197">
        <v>218</v>
      </c>
      <c r="D160" s="197">
        <v>70</v>
      </c>
      <c r="E160" s="197">
        <v>84</v>
      </c>
      <c r="F160" s="197">
        <v>99</v>
      </c>
      <c r="G160" s="197">
        <v>155</v>
      </c>
      <c r="H160" s="198">
        <f t="shared" si="72"/>
        <v>0.56565656565656575</v>
      </c>
      <c r="I160" s="199">
        <f t="shared" si="63"/>
        <v>-0.28899082568807344</v>
      </c>
      <c r="J160" s="198">
        <f t="shared" si="73"/>
        <v>2.0991218899139226E-4</v>
      </c>
      <c r="K160" s="197">
        <v>755</v>
      </c>
      <c r="L160" s="197">
        <v>228</v>
      </c>
      <c r="M160" s="197">
        <v>362</v>
      </c>
      <c r="N160" s="197">
        <v>555</v>
      </c>
      <c r="O160" s="197">
        <v>677</v>
      </c>
      <c r="P160" s="198">
        <f t="shared" si="74"/>
        <v>0.2198198198198198</v>
      </c>
      <c r="Q160" s="199">
        <f t="shared" si="70"/>
        <v>-0.10331125827814569</v>
      </c>
      <c r="R160" s="198">
        <f t="shared" si="75"/>
        <v>2.0208026257897399E-4</v>
      </c>
      <c r="S160" s="197">
        <v>973</v>
      </c>
      <c r="T160" s="197">
        <v>298</v>
      </c>
      <c r="U160" s="197">
        <v>446</v>
      </c>
      <c r="V160" s="197">
        <v>654</v>
      </c>
      <c r="W160" s="197">
        <v>832</v>
      </c>
      <c r="X160" s="198">
        <f t="shared" si="76"/>
        <v>0.27217125382262997</v>
      </c>
      <c r="Y160" s="199">
        <f t="shared" si="71"/>
        <v>-0.14491264131551906</v>
      </c>
      <c r="Z160" s="198">
        <f t="shared" si="69"/>
        <v>2.4003905209331815E-4</v>
      </c>
    </row>
    <row r="161" spans="1:26" x14ac:dyDescent="0.25">
      <c r="A161" s="201" t="s">
        <v>145</v>
      </c>
      <c r="B161" s="202" t="s">
        <v>145</v>
      </c>
      <c r="C161" s="203">
        <f>C153-SUM(C154:C160)</f>
        <v>4422</v>
      </c>
      <c r="D161" s="203">
        <f>D153-SUM(D154:D160)</f>
        <v>1386</v>
      </c>
      <c r="E161" s="203">
        <f>E153-SUM(E154:E160)</f>
        <v>3056</v>
      </c>
      <c r="F161" s="203">
        <f>F153-SUM(F154:F160)</f>
        <v>5087</v>
      </c>
      <c r="G161" s="203">
        <f>G153-SUM(G154:G160)</f>
        <v>5702</v>
      </c>
      <c r="H161" s="204">
        <f t="shared" si="72"/>
        <v>0.12089640259484957</v>
      </c>
      <c r="I161" s="205">
        <f t="shared" si="63"/>
        <v>0.28946178199909545</v>
      </c>
      <c r="J161" s="204">
        <f t="shared" si="73"/>
        <v>7.7220600105091519E-3</v>
      </c>
      <c r="K161" s="203">
        <f>K153-SUM(K154:K160)</f>
        <v>10102</v>
      </c>
      <c r="L161" s="203">
        <f>L153-SUM(L154:L160)</f>
        <v>3542</v>
      </c>
      <c r="M161" s="203">
        <f>M153-SUM(M154:M160)</f>
        <v>5458</v>
      </c>
      <c r="N161" s="203">
        <f>N153-SUM(N154:N160)</f>
        <v>5084</v>
      </c>
      <c r="O161" s="203">
        <f>O153-SUM(O154:O160)</f>
        <v>7400</v>
      </c>
      <c r="P161" s="204">
        <f t="shared" si="74"/>
        <v>0.45554681353265147</v>
      </c>
      <c r="Q161" s="205">
        <f t="shared" si="70"/>
        <v>-0.26747178776479907</v>
      </c>
      <c r="R161" s="204">
        <f t="shared" si="75"/>
        <v>2.2088536825471306E-3</v>
      </c>
      <c r="S161" s="203">
        <f>S153-SUM(S154:S160)</f>
        <v>14524</v>
      </c>
      <c r="T161" s="203">
        <f>T153-SUM(T154:T160)</f>
        <v>4928</v>
      </c>
      <c r="U161" s="203">
        <f>U153-SUM(U154:U160)</f>
        <v>8514</v>
      </c>
      <c r="V161" s="203">
        <f>V153-SUM(V154:V160)</f>
        <v>10171</v>
      </c>
      <c r="W161" s="203">
        <f>W153-SUM(W154:W160)</f>
        <v>13102</v>
      </c>
      <c r="X161" s="204">
        <f t="shared" si="76"/>
        <v>0.28817225444892336</v>
      </c>
      <c r="Y161" s="205">
        <f t="shared" si="71"/>
        <v>-9.7906912696226978E-2</v>
      </c>
      <c r="Z161" s="204">
        <f t="shared" si="69"/>
        <v>4.5822701558800687E-3</v>
      </c>
    </row>
    <row r="162" spans="1:26" ht="6" customHeight="1" x14ac:dyDescent="0.25">
      <c r="C162" s="101"/>
      <c r="D162" s="101"/>
      <c r="E162" s="101"/>
      <c r="F162" s="101"/>
      <c r="G162" s="101"/>
      <c r="H162" s="101"/>
      <c r="K162" s="101"/>
      <c r="L162" s="101"/>
      <c r="M162" s="101"/>
      <c r="N162" s="101"/>
      <c r="O162" s="101"/>
      <c r="P162" s="101"/>
      <c r="S162" s="101"/>
      <c r="T162" s="101"/>
      <c r="U162" s="101"/>
      <c r="V162" s="101"/>
      <c r="W162" s="101"/>
      <c r="X162" s="101"/>
    </row>
    <row r="163" spans="1:26" ht="6" customHeight="1" x14ac:dyDescent="0.25">
      <c r="B163" s="157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</row>
    <row r="164" spans="1:26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E74E9-5793-49BE-85DC-2CF73B4CF227}">
  <sheetPr codeName="Hoja1"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12" t="s">
        <v>223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4" t="s">
        <v>224</v>
      </c>
      <c r="F6" s="14" t="s">
        <v>225</v>
      </c>
      <c r="G6" s="14" t="s">
        <v>226</v>
      </c>
      <c r="H6" s="14" t="s">
        <v>227</v>
      </c>
      <c r="I6" s="14" t="s">
        <v>228</v>
      </c>
      <c r="J6" s="15" t="str">
        <f>CONCATENATE("var. ",RIGHT(I6,2),"/",RIGHT(H6,2))</f>
        <v>var. 24/23</v>
      </c>
      <c r="K6" s="15" t="str">
        <f>CONCATENATE("dif. ",RIGHT(I6,2),"/",RIGHT(H6,2))</f>
        <v>dif. 24/23</v>
      </c>
      <c r="L6" s="15" t="str">
        <f>CONCATENATE("var. ",RIGHT(I6,2),"/",RIGHT(E6,2))</f>
        <v>var. 24/19</v>
      </c>
      <c r="M6" s="15" t="str">
        <f>CONCATENATE("dif. ",RIGHT(I6,2),"/",RIGHT(E6,2))</f>
        <v>dif. 24/19</v>
      </c>
      <c r="N6" s="15" t="str">
        <f>CONCATENATE("cuota ",I6)</f>
        <v>cuota julio 2024</v>
      </c>
    </row>
    <row r="7" spans="2:14" x14ac:dyDescent="0.25">
      <c r="B7" s="16" t="s">
        <v>52</v>
      </c>
      <c r="C7" s="17" t="s">
        <v>8</v>
      </c>
      <c r="D7" s="18" t="s">
        <v>30</v>
      </c>
      <c r="E7" s="19">
        <v>24858</v>
      </c>
      <c r="F7" s="19">
        <v>10219</v>
      </c>
      <c r="G7" s="19">
        <v>23111</v>
      </c>
      <c r="H7" s="19">
        <v>24276</v>
      </c>
      <c r="I7" s="19">
        <v>24893</v>
      </c>
      <c r="J7" s="20">
        <f>I7/H7-1</f>
        <v>2.5416048772450184E-2</v>
      </c>
      <c r="K7" s="19">
        <f>I7-H7</f>
        <v>617</v>
      </c>
      <c r="L7" s="20">
        <f>I7/E7-1</f>
        <v>1.4079974253762284E-3</v>
      </c>
      <c r="M7" s="19">
        <f>I7-E7</f>
        <v>35</v>
      </c>
      <c r="N7" s="21">
        <f>I7/$I$7</f>
        <v>1</v>
      </c>
    </row>
    <row r="8" spans="2:14" x14ac:dyDescent="0.25">
      <c r="B8" s="22"/>
      <c r="C8" s="23"/>
      <c r="D8" s="24" t="s">
        <v>31</v>
      </c>
      <c r="E8" s="25">
        <v>16164</v>
      </c>
      <c r="F8" s="25">
        <v>8286</v>
      </c>
      <c r="G8" s="25">
        <v>18743</v>
      </c>
      <c r="H8" s="25">
        <v>20245</v>
      </c>
      <c r="I8" s="25">
        <v>20528</v>
      </c>
      <c r="J8" s="26">
        <f t="shared" ref="J8:J20" si="0">I8/H8-1</f>
        <v>1.3978760187700612E-2</v>
      </c>
      <c r="K8" s="25">
        <f t="shared" ref="K8:K17" si="1">I8-H8</f>
        <v>283</v>
      </c>
      <c r="L8" s="26">
        <f t="shared" ref="L8:L20" si="2">I8/E8-1</f>
        <v>0.26998267755506067</v>
      </c>
      <c r="M8" s="25">
        <f t="shared" ref="M8:M17" si="3">I8-E8</f>
        <v>4364</v>
      </c>
      <c r="N8" s="27">
        <f>I8/$I$7</f>
        <v>0.82464949985939817</v>
      </c>
    </row>
    <row r="9" spans="2:14" x14ac:dyDescent="0.25">
      <c r="B9" s="22"/>
      <c r="C9" s="28"/>
      <c r="D9" s="29" t="s">
        <v>32</v>
      </c>
      <c r="E9" s="30">
        <v>8694</v>
      </c>
      <c r="F9" s="30">
        <v>1933</v>
      </c>
      <c r="G9" s="30">
        <v>4368</v>
      </c>
      <c r="H9" s="30">
        <v>4031</v>
      </c>
      <c r="I9" s="30">
        <v>4365</v>
      </c>
      <c r="J9" s="31">
        <f>IFERROR(I9/H9-1,"-")</f>
        <v>8.2857851649714709E-2</v>
      </c>
      <c r="K9" s="30">
        <f>IFERROR(I9-H9,"-")</f>
        <v>334</v>
      </c>
      <c r="L9" s="31">
        <f>IFERROR(I9/E9-1,"-")</f>
        <v>-0.49792960662525876</v>
      </c>
      <c r="M9" s="30">
        <f>IFERROR(I9-E9,"-")</f>
        <v>-4329</v>
      </c>
      <c r="N9" s="31">
        <f>IFERROR(I9/$I$7,"-")</f>
        <v>0.17535050014060177</v>
      </c>
    </row>
    <row r="10" spans="2:14" x14ac:dyDescent="0.25">
      <c r="B10" s="22"/>
      <c r="C10" s="32" t="s">
        <v>33</v>
      </c>
      <c r="D10" s="33" t="s">
        <v>30</v>
      </c>
      <c r="E10" s="34">
        <v>29596</v>
      </c>
      <c r="F10" s="34">
        <v>10937</v>
      </c>
      <c r="G10" s="34">
        <v>26589</v>
      </c>
      <c r="H10" s="34">
        <v>28421</v>
      </c>
      <c r="I10" s="34">
        <v>29387</v>
      </c>
      <c r="J10" s="35">
        <f t="shared" si="0"/>
        <v>3.3988951831392278E-2</v>
      </c>
      <c r="K10" s="34">
        <f t="shared" si="1"/>
        <v>966</v>
      </c>
      <c r="L10" s="35">
        <f t="shared" si="2"/>
        <v>-7.0617651033924034E-3</v>
      </c>
      <c r="M10" s="34">
        <f t="shared" si="3"/>
        <v>-209</v>
      </c>
      <c r="N10" s="21">
        <f>I10/$I$10</f>
        <v>1</v>
      </c>
    </row>
    <row r="11" spans="2:14" x14ac:dyDescent="0.25">
      <c r="B11" s="22"/>
      <c r="C11" s="36"/>
      <c r="D11" s="4" t="s">
        <v>31</v>
      </c>
      <c r="E11" s="37">
        <v>19551</v>
      </c>
      <c r="F11" s="37">
        <v>8776</v>
      </c>
      <c r="G11" s="37">
        <v>21863</v>
      </c>
      <c r="H11" s="37">
        <v>23728</v>
      </c>
      <c r="I11" s="37">
        <v>24445</v>
      </c>
      <c r="J11" s="38">
        <f t="shared" si="0"/>
        <v>3.021746459878627E-2</v>
      </c>
      <c r="K11" s="37">
        <f t="shared" si="1"/>
        <v>717</v>
      </c>
      <c r="L11" s="38">
        <f t="shared" si="2"/>
        <v>0.25031967674287769</v>
      </c>
      <c r="M11" s="37">
        <f t="shared" si="3"/>
        <v>4894</v>
      </c>
      <c r="N11" s="39">
        <f>I11/$I$10</f>
        <v>0.8318304011978086</v>
      </c>
    </row>
    <row r="12" spans="2:14" x14ac:dyDescent="0.25">
      <c r="B12" s="22"/>
      <c r="C12" s="40"/>
      <c r="D12" s="41" t="s">
        <v>32</v>
      </c>
      <c r="E12" s="42">
        <v>10045</v>
      </c>
      <c r="F12" s="42">
        <v>2161</v>
      </c>
      <c r="G12" s="42">
        <v>4726</v>
      </c>
      <c r="H12" s="42">
        <v>4693</v>
      </c>
      <c r="I12" s="42">
        <v>4942</v>
      </c>
      <c r="J12" s="43">
        <f>IFERROR(I12/H12-1,"-")</f>
        <v>5.3057745578521276E-2</v>
      </c>
      <c r="K12" s="42">
        <f>IFERROR(I12-H12,"-")</f>
        <v>249</v>
      </c>
      <c r="L12" s="43">
        <f>IFERROR(I12/E12-1,"-")</f>
        <v>-0.50801393728222999</v>
      </c>
      <c r="M12" s="42">
        <f>IFERROR(I12-E12,"-")</f>
        <v>-5103</v>
      </c>
      <c r="N12" s="43">
        <f>IFERROR(I12/$I$10,"-")</f>
        <v>0.16816959880219146</v>
      </c>
    </row>
    <row r="13" spans="2:14" x14ac:dyDescent="0.25">
      <c r="B13" s="22"/>
      <c r="C13" s="17" t="s">
        <v>21</v>
      </c>
      <c r="D13" s="18" t="s">
        <v>30</v>
      </c>
      <c r="E13" s="19">
        <v>181443</v>
      </c>
      <c r="F13" s="19">
        <v>61086</v>
      </c>
      <c r="G13" s="19">
        <v>159520</v>
      </c>
      <c r="H13" s="19">
        <v>166431</v>
      </c>
      <c r="I13" s="19">
        <v>173767</v>
      </c>
      <c r="J13" s="20">
        <f t="shared" si="0"/>
        <v>4.4078326754030117E-2</v>
      </c>
      <c r="K13" s="19">
        <f t="shared" si="1"/>
        <v>7336</v>
      </c>
      <c r="L13" s="20">
        <f t="shared" si="2"/>
        <v>-4.2305296980318929E-2</v>
      </c>
      <c r="M13" s="19">
        <f t="shared" si="3"/>
        <v>-7676</v>
      </c>
      <c r="N13" s="21">
        <f>I13/$I$13</f>
        <v>1</v>
      </c>
    </row>
    <row r="14" spans="2:14" x14ac:dyDescent="0.25">
      <c r="B14" s="22"/>
      <c r="C14" s="23"/>
      <c r="D14" s="24" t="s">
        <v>31</v>
      </c>
      <c r="E14" s="25">
        <v>126681</v>
      </c>
      <c r="F14" s="25">
        <v>49368</v>
      </c>
      <c r="G14" s="25">
        <v>136571</v>
      </c>
      <c r="H14" s="25">
        <v>139919</v>
      </c>
      <c r="I14" s="25">
        <v>146858</v>
      </c>
      <c r="J14" s="26">
        <f t="shared" si="0"/>
        <v>4.9592978794874121E-2</v>
      </c>
      <c r="K14" s="25">
        <f t="shared" si="1"/>
        <v>6939</v>
      </c>
      <c r="L14" s="26">
        <f t="shared" si="2"/>
        <v>0.15927408214333649</v>
      </c>
      <c r="M14" s="25">
        <f t="shared" si="3"/>
        <v>20177</v>
      </c>
      <c r="N14" s="27">
        <f>I14/$I$13</f>
        <v>0.84514320900976592</v>
      </c>
    </row>
    <row r="15" spans="2:14" x14ac:dyDescent="0.25">
      <c r="B15" s="22"/>
      <c r="C15" s="28"/>
      <c r="D15" s="29" t="s">
        <v>32</v>
      </c>
      <c r="E15" s="30">
        <v>54762</v>
      </c>
      <c r="F15" s="30">
        <v>11718</v>
      </c>
      <c r="G15" s="30">
        <v>22949</v>
      </c>
      <c r="H15" s="30">
        <v>26512</v>
      </c>
      <c r="I15" s="30">
        <v>26909</v>
      </c>
      <c r="J15" s="31">
        <f>IFERROR(I15/H15-1,"-")</f>
        <v>1.4974351237175609E-2</v>
      </c>
      <c r="K15" s="30">
        <f>IFERROR(I15-H15,"-")</f>
        <v>397</v>
      </c>
      <c r="L15" s="31">
        <f>IFERROR(I15/E15-1,"-")</f>
        <v>-0.50861911544501659</v>
      </c>
      <c r="M15" s="30">
        <f>IFERROR(I15-E15,"-")</f>
        <v>-27853</v>
      </c>
      <c r="N15" s="31">
        <f>IFERROR(I15/$I$13,"-")</f>
        <v>0.15485679099023406</v>
      </c>
    </row>
    <row r="16" spans="2:14" x14ac:dyDescent="0.25">
      <c r="B16" s="22"/>
      <c r="C16" s="32" t="s">
        <v>22</v>
      </c>
      <c r="D16" s="33" t="s">
        <v>30</v>
      </c>
      <c r="E16" s="44">
        <v>7.2991793386434951</v>
      </c>
      <c r="F16" s="44">
        <v>5.9776886192386733</v>
      </c>
      <c r="G16" s="44">
        <v>6.9023408766388297</v>
      </c>
      <c r="H16" s="44">
        <v>6.8557834898665346</v>
      </c>
      <c r="I16" s="44">
        <v>6.9805567830313739</v>
      </c>
      <c r="J16" s="45">
        <f t="shared" si="0"/>
        <v>1.8199713183659538E-2</v>
      </c>
      <c r="K16" s="46">
        <f t="shared" si="1"/>
        <v>0.12477329316483932</v>
      </c>
      <c r="L16" s="45">
        <f t="shared" si="2"/>
        <v>-4.3651832737587659E-2</v>
      </c>
      <c r="M16" s="46">
        <f t="shared" si="3"/>
        <v>-0.31862255561212116</v>
      </c>
      <c r="N16" s="47"/>
    </row>
    <row r="17" spans="2:14" x14ac:dyDescent="0.25">
      <c r="B17" s="22"/>
      <c r="C17" s="36"/>
      <c r="D17" s="4" t="s">
        <v>31</v>
      </c>
      <c r="E17" s="48">
        <f>E14/E8</f>
        <v>7.8372308834446915</v>
      </c>
      <c r="F17" s="48">
        <f t="shared" ref="F17:I17" si="4">F14/F8</f>
        <v>5.9580014482259234</v>
      </c>
      <c r="G17" s="48">
        <f t="shared" si="4"/>
        <v>7.2865069625993701</v>
      </c>
      <c r="H17" s="48">
        <f t="shared" si="4"/>
        <v>6.9112867374660407</v>
      </c>
      <c r="I17" s="48">
        <f t="shared" si="4"/>
        <v>7.1540335151987531</v>
      </c>
      <c r="J17" s="49">
        <f t="shared" si="0"/>
        <v>3.5123239268425088E-2</v>
      </c>
      <c r="K17" s="50">
        <f t="shared" si="1"/>
        <v>0.24274677773271236</v>
      </c>
      <c r="L17" s="49">
        <f t="shared" si="2"/>
        <v>-8.7173311391032238E-2</v>
      </c>
      <c r="M17" s="50">
        <f t="shared" si="3"/>
        <v>-0.68319736824593846</v>
      </c>
      <c r="N17" s="51"/>
    </row>
    <row r="18" spans="2:14" x14ac:dyDescent="0.25">
      <c r="B18" s="22"/>
      <c r="C18" s="40"/>
      <c r="D18" s="41" t="s">
        <v>32</v>
      </c>
      <c r="E18" s="52">
        <f>IFERROR(E15/E9,"-")</f>
        <v>6.2988267770876467</v>
      </c>
      <c r="F18" s="52">
        <f t="shared" ref="F18:I18" si="5">IFERROR(F15/F9,"-")</f>
        <v>6.0620796689084324</v>
      </c>
      <c r="G18" s="52">
        <f t="shared" si="5"/>
        <v>5.2538919413919416</v>
      </c>
      <c r="H18" s="52">
        <f t="shared" si="5"/>
        <v>6.5770280327462167</v>
      </c>
      <c r="I18" s="52">
        <f t="shared" si="5"/>
        <v>6.1647193585337918</v>
      </c>
      <c r="J18" s="43">
        <f>IFERROR(I18/H18-1,"-")</f>
        <v>-6.2689207368372246E-2</v>
      </c>
      <c r="K18" s="42">
        <f>IFERROR(I18-H18,"-")</f>
        <v>-0.4123086742124249</v>
      </c>
      <c r="L18" s="43">
        <f>IFERROR(I18/E18-1,"-")</f>
        <v>-2.1290856742033015E-2</v>
      </c>
      <c r="M18" s="42">
        <f>IFERROR(I18-E18,"-")</f>
        <v>-0.13410741855385488</v>
      </c>
      <c r="N18" s="43"/>
    </row>
    <row r="19" spans="2:14" x14ac:dyDescent="0.25">
      <c r="B19" s="22"/>
      <c r="C19" s="53" t="s">
        <v>34</v>
      </c>
      <c r="D19" s="18" t="s">
        <v>30</v>
      </c>
      <c r="E19" s="21">
        <v>0.84950000000000003</v>
      </c>
      <c r="F19" s="21">
        <v>0.39960000000000001</v>
      </c>
      <c r="G19" s="21">
        <v>0.80249999999999999</v>
      </c>
      <c r="H19" s="21">
        <v>0.83689999999999998</v>
      </c>
      <c r="I19" s="21">
        <v>0.87379999999999991</v>
      </c>
      <c r="J19" s="20">
        <f t="shared" si="0"/>
        <v>4.4091289281873447E-2</v>
      </c>
      <c r="K19" s="54">
        <f>(I19-H19)*100</f>
        <v>3.6899999999999933</v>
      </c>
      <c r="L19" s="20">
        <f t="shared" si="2"/>
        <v>2.8605061801059373E-2</v>
      </c>
      <c r="M19" s="54">
        <f>(I19-E19)*100</f>
        <v>2.4299999999999877</v>
      </c>
      <c r="N19" s="21"/>
    </row>
    <row r="20" spans="2:14" x14ac:dyDescent="0.25">
      <c r="B20" s="22"/>
      <c r="C20" s="55"/>
      <c r="D20" s="24" t="s">
        <v>31</v>
      </c>
      <c r="E20" s="27">
        <v>0.92040000000000011</v>
      </c>
      <c r="F20" s="27">
        <v>0.4869</v>
      </c>
      <c r="G20" s="27">
        <v>0.92709999999999992</v>
      </c>
      <c r="H20" s="27">
        <v>0.94920000000000004</v>
      </c>
      <c r="I20" s="27">
        <v>0.99629999999999996</v>
      </c>
      <c r="J20" s="26">
        <f t="shared" si="0"/>
        <v>4.9620733249051696E-2</v>
      </c>
      <c r="K20" s="56">
        <f>(I20-H20)*100</f>
        <v>4.709999999999992</v>
      </c>
      <c r="L20" s="26">
        <f t="shared" si="2"/>
        <v>8.2464146023467855E-2</v>
      </c>
      <c r="M20" s="56">
        <f>(I20-E20)*100</f>
        <v>7.5899999999999856</v>
      </c>
      <c r="N20" s="27"/>
    </row>
    <row r="21" spans="2:14" x14ac:dyDescent="0.25">
      <c r="B21" s="22"/>
      <c r="C21" s="57"/>
      <c r="D21" s="29" t="s">
        <v>32</v>
      </c>
      <c r="E21" s="31">
        <v>0.72099999999999997</v>
      </c>
      <c r="F21" s="31">
        <v>0.22769999999999999</v>
      </c>
      <c r="G21" s="31">
        <v>0.44600000000000001</v>
      </c>
      <c r="H21" s="31">
        <v>0.51519999999999999</v>
      </c>
      <c r="I21" s="31">
        <v>0.52290000000000003</v>
      </c>
      <c r="J21" s="31">
        <f>IFERROR(I21/H21-1,"-")</f>
        <v>1.4945652173913082E-2</v>
      </c>
      <c r="K21" s="30">
        <f>IFERROR(I21-H21,"-")</f>
        <v>7.7000000000000401E-3</v>
      </c>
      <c r="L21" s="31">
        <f>IFERROR(I21/E21-1,"-")</f>
        <v>-0.27475728155339796</v>
      </c>
      <c r="M21" s="30">
        <f>IFERROR(I21-E21,"-")</f>
        <v>-0.19809999999999994</v>
      </c>
      <c r="N21" s="58"/>
    </row>
    <row r="22" spans="2:14" x14ac:dyDescent="0.25">
      <c r="B22" s="22"/>
      <c r="C22" s="59" t="s">
        <v>35</v>
      </c>
      <c r="D22" s="33" t="s">
        <v>30</v>
      </c>
      <c r="E22" s="34">
        <v>6890</v>
      </c>
      <c r="F22" s="34">
        <v>4931</v>
      </c>
      <c r="G22" s="34">
        <v>6412</v>
      </c>
      <c r="H22" s="34">
        <v>6415</v>
      </c>
      <c r="I22" s="34">
        <v>6415</v>
      </c>
      <c r="J22" s="45">
        <f>I22/H22-1</f>
        <v>0</v>
      </c>
      <c r="K22" s="34">
        <f>I22-H22</f>
        <v>0</v>
      </c>
      <c r="L22" s="45">
        <f>I22/E22-1</f>
        <v>-6.8940493468795383E-2</v>
      </c>
      <c r="M22" s="34">
        <f>I22-E22</f>
        <v>-475</v>
      </c>
      <c r="N22" s="47">
        <f>I22/$I$22</f>
        <v>1</v>
      </c>
    </row>
    <row r="23" spans="2:14" x14ac:dyDescent="0.25">
      <c r="B23" s="22"/>
      <c r="C23" s="60"/>
      <c r="D23" s="4" t="s">
        <v>31</v>
      </c>
      <c r="E23" s="37">
        <v>4440</v>
      </c>
      <c r="F23" s="37">
        <v>3271</v>
      </c>
      <c r="G23" s="37">
        <v>4752</v>
      </c>
      <c r="H23" s="37">
        <v>4755</v>
      </c>
      <c r="I23" s="37">
        <v>4755</v>
      </c>
      <c r="J23" s="49">
        <f>I23/H23-1</f>
        <v>0</v>
      </c>
      <c r="K23" s="37">
        <f>I23-H23</f>
        <v>0</v>
      </c>
      <c r="L23" s="49">
        <f>I23/E23-1</f>
        <v>7.0945945945946054E-2</v>
      </c>
      <c r="M23" s="37">
        <f>I23-E23</f>
        <v>315</v>
      </c>
      <c r="N23" s="51">
        <f>I23/$I$22</f>
        <v>0.74123148869836319</v>
      </c>
    </row>
    <row r="24" spans="2:14" x14ac:dyDescent="0.25">
      <c r="B24" s="61"/>
      <c r="C24" s="62"/>
      <c r="D24" s="41" t="s">
        <v>32</v>
      </c>
      <c r="E24" s="42">
        <v>2450</v>
      </c>
      <c r="F24" s="42">
        <v>1660</v>
      </c>
      <c r="G24" s="42">
        <v>1660</v>
      </c>
      <c r="H24" s="42">
        <v>1660</v>
      </c>
      <c r="I24" s="42">
        <v>1660</v>
      </c>
      <c r="J24" s="43">
        <f>IFERROR(I24/H24-1,"-")</f>
        <v>0</v>
      </c>
      <c r="K24" s="42">
        <f>IFERROR(I24-H24,"-")</f>
        <v>0</v>
      </c>
      <c r="L24" s="43">
        <f>IFERROR(I24/E24-1,"-")</f>
        <v>-0.32244897959183672</v>
      </c>
      <c r="M24" s="42">
        <f>IFERROR(I24-E24,"-")</f>
        <v>-790</v>
      </c>
      <c r="N24" s="43">
        <f>IFERROR(I24/$I$22,"-")</f>
        <v>0.25876851130163681</v>
      </c>
    </row>
    <row r="25" spans="2:14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4"/>
    </row>
    <row r="26" spans="2:14" ht="24.75" customHeight="1" x14ac:dyDescent="0.25">
      <c r="B26" s="65" t="s">
        <v>36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</row>
    <row r="29" spans="2:14" ht="21.75" customHeight="1" thickBot="1" x14ac:dyDescent="0.3">
      <c r="B29" s="12" t="s">
        <v>223</v>
      </c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4" t="s">
        <v>229</v>
      </c>
      <c r="F31" s="14" t="s">
        <v>230</v>
      </c>
      <c r="G31" s="14" t="s">
        <v>231</v>
      </c>
      <c r="H31" s="14" t="s">
        <v>232</v>
      </c>
      <c r="I31" s="14" t="s">
        <v>233</v>
      </c>
      <c r="J31" s="15" t="str">
        <f>CONCATENATE("var. ",RIGHT(I31,2),"/",RIGHT(H31,2))</f>
        <v>var. 24/23</v>
      </c>
      <c r="K31" s="15" t="str">
        <f>CONCATENATE("dif. ",RIGHT(I31,2),"/",RIGHT(H31,2))</f>
        <v>dif. 24/23</v>
      </c>
      <c r="L31" s="15" t="str">
        <f>CONCATENATE("var. ",RIGHT(I31,2),"/",RIGHT(E31,2))</f>
        <v>var. 24/19</v>
      </c>
      <c r="M31" s="15" t="str">
        <f>CONCATENATE("dif. ",RIGHT(I31,2),"/",RIGHT(E31,2))</f>
        <v>dif. 24/19</v>
      </c>
      <c r="N31" s="15" t="str">
        <f>CONCATENATE("cuota ",I31)</f>
        <v>cuota acumulado a julio 2024</v>
      </c>
    </row>
    <row r="32" spans="2:14" ht="15" customHeight="1" x14ac:dyDescent="0.25">
      <c r="B32" s="16" t="s">
        <v>52</v>
      </c>
      <c r="C32" s="17" t="s">
        <v>8</v>
      </c>
      <c r="D32" s="18" t="s">
        <v>30</v>
      </c>
      <c r="E32" s="67">
        <v>140028</v>
      </c>
      <c r="F32" s="67">
        <v>44078</v>
      </c>
      <c r="G32" s="67">
        <v>145637</v>
      </c>
      <c r="H32" s="67">
        <v>157637</v>
      </c>
      <c r="I32" s="67">
        <v>167315</v>
      </c>
      <c r="J32" s="20">
        <f>I32/H32-1</f>
        <v>6.1394215824964959E-2</v>
      </c>
      <c r="K32" s="19">
        <f>I32-H32</f>
        <v>9678</v>
      </c>
      <c r="L32" s="20">
        <f>I32/E32-1</f>
        <v>0.1948681692232983</v>
      </c>
      <c r="M32" s="19">
        <f>I32-E32</f>
        <v>27287</v>
      </c>
      <c r="N32" s="21">
        <f>I32/$I$32</f>
        <v>1</v>
      </c>
    </row>
    <row r="33" spans="1:14" x14ac:dyDescent="0.25">
      <c r="B33" s="22"/>
      <c r="C33" s="23"/>
      <c r="D33" s="24" t="s">
        <v>31</v>
      </c>
      <c r="E33" s="68">
        <v>98269</v>
      </c>
      <c r="F33" s="68">
        <v>35882</v>
      </c>
      <c r="G33" s="68">
        <v>119890</v>
      </c>
      <c r="H33" s="68">
        <v>130450</v>
      </c>
      <c r="I33" s="68">
        <v>138513</v>
      </c>
      <c r="J33" s="26">
        <f t="shared" ref="J33:J45" si="6">I33/H33-1</f>
        <v>6.180912226906865E-2</v>
      </c>
      <c r="K33" s="25">
        <f t="shared" ref="K33:K42" si="7">I33-H33</f>
        <v>8063</v>
      </c>
      <c r="L33" s="26">
        <f t="shared" ref="L33:L45" si="8">I33/E33-1</f>
        <v>0.40952894605623347</v>
      </c>
      <c r="M33" s="25">
        <f t="shared" ref="M33:M42" si="9">I33-E33</f>
        <v>40244</v>
      </c>
      <c r="N33" s="27">
        <f>I33/$I$32</f>
        <v>0.8278576338045005</v>
      </c>
    </row>
    <row r="34" spans="1:14" x14ac:dyDescent="0.25">
      <c r="B34" s="22"/>
      <c r="C34" s="28"/>
      <c r="D34" s="29" t="s">
        <v>32</v>
      </c>
      <c r="E34" s="30">
        <v>41759</v>
      </c>
      <c r="F34" s="30">
        <v>8196</v>
      </c>
      <c r="G34" s="30">
        <v>25747</v>
      </c>
      <c r="H34" s="30">
        <v>27187</v>
      </c>
      <c r="I34" s="30">
        <v>28802</v>
      </c>
      <c r="J34" s="31">
        <f>IFERROR(I34/H34-1,"-")</f>
        <v>5.9403391326737109E-2</v>
      </c>
      <c r="K34" s="30">
        <f>IFERROR(I34-H34,"-")</f>
        <v>1615</v>
      </c>
      <c r="L34" s="31">
        <f>IFERROR(I34/E34-1,"-")</f>
        <v>-0.3102804185923993</v>
      </c>
      <c r="M34" s="30">
        <f>IFERROR(I34-E34,"-")</f>
        <v>-12957</v>
      </c>
      <c r="N34" s="31">
        <f>IFERROR(I34/I32,"-")</f>
        <v>0.1721423661954995</v>
      </c>
    </row>
    <row r="35" spans="1:14" x14ac:dyDescent="0.25">
      <c r="B35" s="22"/>
      <c r="C35" s="32" t="s">
        <v>33</v>
      </c>
      <c r="D35" s="33" t="s">
        <v>30</v>
      </c>
      <c r="E35" s="69">
        <v>168516</v>
      </c>
      <c r="F35" s="69">
        <v>48429</v>
      </c>
      <c r="G35" s="69">
        <v>172180</v>
      </c>
      <c r="H35" s="69">
        <v>187556</v>
      </c>
      <c r="I35" s="69">
        <v>200403</v>
      </c>
      <c r="J35" s="35">
        <f t="shared" si="6"/>
        <v>6.8496875599820761E-2</v>
      </c>
      <c r="K35" s="34">
        <f t="shared" si="7"/>
        <v>12847</v>
      </c>
      <c r="L35" s="35">
        <f t="shared" si="8"/>
        <v>0.18922238837855154</v>
      </c>
      <c r="M35" s="34">
        <f t="shared" si="9"/>
        <v>31887</v>
      </c>
      <c r="N35" s="21">
        <f>I35/$I$35</f>
        <v>1</v>
      </c>
    </row>
    <row r="36" spans="1:14" x14ac:dyDescent="0.25">
      <c r="B36" s="22"/>
      <c r="C36" s="36"/>
      <c r="D36" s="4" t="s">
        <v>31</v>
      </c>
      <c r="E36" s="70">
        <v>119042</v>
      </c>
      <c r="F36" s="70">
        <v>38978</v>
      </c>
      <c r="G36" s="70">
        <v>142447</v>
      </c>
      <c r="H36" s="70">
        <v>155239</v>
      </c>
      <c r="I36" s="70">
        <v>166482</v>
      </c>
      <c r="J36" s="38">
        <f t="shared" si="6"/>
        <v>7.2423811026868234E-2</v>
      </c>
      <c r="K36" s="37">
        <f t="shared" si="7"/>
        <v>11243</v>
      </c>
      <c r="L36" s="38">
        <f t="shared" si="8"/>
        <v>0.39851480989902721</v>
      </c>
      <c r="M36" s="37">
        <f t="shared" si="9"/>
        <v>47440</v>
      </c>
      <c r="N36" s="39">
        <f>I36/$I$35</f>
        <v>0.83073606682534695</v>
      </c>
    </row>
    <row r="37" spans="1:14" x14ac:dyDescent="0.25">
      <c r="B37" s="22"/>
      <c r="C37" s="40"/>
      <c r="D37" s="41" t="s">
        <v>32</v>
      </c>
      <c r="E37" s="42">
        <v>49474</v>
      </c>
      <c r="F37" s="42">
        <v>9451</v>
      </c>
      <c r="G37" s="42">
        <v>29733</v>
      </c>
      <c r="H37" s="42">
        <v>32317</v>
      </c>
      <c r="I37" s="42">
        <v>33921</v>
      </c>
      <c r="J37" s="43">
        <f>IFERROR(I37/H37-1,"-")</f>
        <v>4.9633319924498043E-2</v>
      </c>
      <c r="K37" s="42">
        <f>IFERROR(I37-H37,"-")</f>
        <v>1604</v>
      </c>
      <c r="L37" s="43">
        <f>IFERROR(I37/E37-1,"-")</f>
        <v>-0.31436714233738938</v>
      </c>
      <c r="M37" s="42">
        <f>IFERROR(I37-E37,"-")</f>
        <v>-15553</v>
      </c>
      <c r="N37" s="43">
        <f>IFERROR(I37/I35,"-")</f>
        <v>0.16926393317465308</v>
      </c>
    </row>
    <row r="38" spans="1:14" x14ac:dyDescent="0.25">
      <c r="B38" s="22"/>
      <c r="C38" s="17" t="s">
        <v>21</v>
      </c>
      <c r="D38" s="18" t="s">
        <v>30</v>
      </c>
      <c r="E38" s="67">
        <v>1054528</v>
      </c>
      <c r="F38" s="67">
        <v>193247</v>
      </c>
      <c r="G38" s="67">
        <v>975225</v>
      </c>
      <c r="H38" s="67">
        <v>1060434</v>
      </c>
      <c r="I38" s="67">
        <v>1162503</v>
      </c>
      <c r="J38" s="20">
        <f t="shared" si="6"/>
        <v>9.6252100555055842E-2</v>
      </c>
      <c r="K38" s="19">
        <f t="shared" si="7"/>
        <v>102069</v>
      </c>
      <c r="L38" s="20">
        <f t="shared" si="8"/>
        <v>0.10239178096740909</v>
      </c>
      <c r="M38" s="19">
        <f t="shared" si="9"/>
        <v>107975</v>
      </c>
      <c r="N38" s="21">
        <f>I38/$I$38</f>
        <v>1</v>
      </c>
    </row>
    <row r="39" spans="1:14" x14ac:dyDescent="0.25">
      <c r="B39" s="22"/>
      <c r="C39" s="23"/>
      <c r="D39" s="24" t="s">
        <v>31</v>
      </c>
      <c r="E39" s="68">
        <v>777823</v>
      </c>
      <c r="F39" s="68">
        <v>152310</v>
      </c>
      <c r="G39" s="68">
        <v>821355</v>
      </c>
      <c r="H39" s="68">
        <v>885482</v>
      </c>
      <c r="I39" s="68">
        <v>984060</v>
      </c>
      <c r="J39" s="26">
        <f t="shared" si="6"/>
        <v>0.11132693832285701</v>
      </c>
      <c r="K39" s="25">
        <f t="shared" si="7"/>
        <v>98578</v>
      </c>
      <c r="L39" s="26">
        <f t="shared" si="8"/>
        <v>0.2651464407712294</v>
      </c>
      <c r="M39" s="25">
        <f t="shared" si="9"/>
        <v>206237</v>
      </c>
      <c r="N39" s="27">
        <f>I39/$I$38</f>
        <v>0.84650104128763537</v>
      </c>
    </row>
    <row r="40" spans="1:14" x14ac:dyDescent="0.25">
      <c r="B40" s="22"/>
      <c r="C40" s="28"/>
      <c r="D40" s="29" t="s">
        <v>32</v>
      </c>
      <c r="E40" s="30">
        <v>276705</v>
      </c>
      <c r="F40" s="30">
        <v>40937</v>
      </c>
      <c r="G40" s="30">
        <v>153870</v>
      </c>
      <c r="H40" s="30">
        <v>174952</v>
      </c>
      <c r="I40" s="30">
        <v>178443</v>
      </c>
      <c r="J40" s="31">
        <f>IFERROR(I40/H40-1,"-")</f>
        <v>1.9954044537930482E-2</v>
      </c>
      <c r="K40" s="30">
        <f>IFERROR(I40-H40,"-")</f>
        <v>3491</v>
      </c>
      <c r="L40" s="31">
        <f>IFERROR(I40/E40-1,"-")</f>
        <v>-0.35511465278907139</v>
      </c>
      <c r="M40" s="30">
        <f>IFERROR(I40-E40,"-")</f>
        <v>-98262</v>
      </c>
      <c r="N40" s="31">
        <f>IFERROR(I40/I38,"-")</f>
        <v>0.1534989587123646</v>
      </c>
    </row>
    <row r="41" spans="1:14" x14ac:dyDescent="0.25">
      <c r="B41" s="22"/>
      <c r="C41" s="32" t="s">
        <v>22</v>
      </c>
      <c r="D41" s="33" t="s">
        <v>30</v>
      </c>
      <c r="E41" s="71">
        <v>7.5308366898048957</v>
      </c>
      <c r="F41" s="71">
        <v>4.3842052724715277</v>
      </c>
      <c r="G41" s="71">
        <v>6.6962722385108178</v>
      </c>
      <c r="H41" s="71">
        <v>6.7270628088583262</v>
      </c>
      <c r="I41" s="71">
        <v>6.9479903176642859</v>
      </c>
      <c r="J41" s="45">
        <f t="shared" si="6"/>
        <v>3.284160042552875E-2</v>
      </c>
      <c r="K41" s="46">
        <f t="shared" si="7"/>
        <v>0.22092750880595968</v>
      </c>
      <c r="L41" s="45">
        <f t="shared" si="8"/>
        <v>-7.7394637030126612E-2</v>
      </c>
      <c r="M41" s="46">
        <f t="shared" si="9"/>
        <v>-0.58284637214060986</v>
      </c>
      <c r="N41" s="47"/>
    </row>
    <row r="42" spans="1:14" x14ac:dyDescent="0.25">
      <c r="B42" s="22"/>
      <c r="C42" s="36"/>
      <c r="D42" s="4" t="s">
        <v>31</v>
      </c>
      <c r="E42" s="72">
        <f t="shared" ref="E42:I42" si="10">E39/E33</f>
        <v>7.9152428537992652</v>
      </c>
      <c r="F42" s="72">
        <f t="shared" si="10"/>
        <v>4.2447466696393734</v>
      </c>
      <c r="G42" s="72">
        <f t="shared" si="10"/>
        <v>6.8509049962465589</v>
      </c>
      <c r="H42" s="72">
        <f t="shared" si="10"/>
        <v>6.7879034112686849</v>
      </c>
      <c r="I42" s="72">
        <f t="shared" si="10"/>
        <v>7.1044595092157419</v>
      </c>
      <c r="J42" s="49">
        <f t="shared" si="6"/>
        <v>4.6635327400436744E-2</v>
      </c>
      <c r="K42" s="50">
        <f t="shared" si="7"/>
        <v>0.31655609794705697</v>
      </c>
      <c r="L42" s="49">
        <f t="shared" si="8"/>
        <v>-0.10243316087191845</v>
      </c>
      <c r="M42" s="50">
        <f t="shared" si="9"/>
        <v>-0.8107833445835233</v>
      </c>
      <c r="N42" s="51"/>
    </row>
    <row r="43" spans="1:14" x14ac:dyDescent="0.25">
      <c r="B43" s="22"/>
      <c r="C43" s="40"/>
      <c r="D43" s="41" t="s">
        <v>32</v>
      </c>
      <c r="E43" s="52">
        <f>IFERROR(E40/E34,"-")</f>
        <v>6.6262362604468494</v>
      </c>
      <c r="F43" s="52">
        <f t="shared" ref="F43:I43" si="11">IFERROR(F40/F34,"-")</f>
        <v>4.9947535383113717</v>
      </c>
      <c r="G43" s="52">
        <f t="shared" si="11"/>
        <v>5.976230240416359</v>
      </c>
      <c r="H43" s="52">
        <f t="shared" si="11"/>
        <v>6.435134439254055</v>
      </c>
      <c r="I43" s="52">
        <f t="shared" si="11"/>
        <v>6.1955072564405249</v>
      </c>
      <c r="J43" s="43">
        <f>IFERROR(I43/H43-1,"-")</f>
        <v>-3.7237323489593965E-2</v>
      </c>
      <c r="K43" s="42">
        <f>IFERROR(I43-H43,"-")</f>
        <v>-0.23962718281353013</v>
      </c>
      <c r="L43" s="43">
        <f>IFERROR(I43/E43-1,"-")</f>
        <v>-6.5003568704216086E-2</v>
      </c>
      <c r="M43" s="42">
        <f>IFERROR(I43-E43,"-")</f>
        <v>-0.43072900400632452</v>
      </c>
      <c r="N43" s="73"/>
    </row>
    <row r="44" spans="1:14" x14ac:dyDescent="0.25">
      <c r="A44" s="74"/>
      <c r="B44" s="22"/>
      <c r="C44" s="53" t="s">
        <v>34</v>
      </c>
      <c r="D44" s="18" t="s">
        <v>30</v>
      </c>
      <c r="E44" s="75">
        <v>0.72194320453487415</v>
      </c>
      <c r="F44" s="75">
        <v>0.27499896829315845</v>
      </c>
      <c r="G44" s="75">
        <v>0.71742325710048371</v>
      </c>
      <c r="H44" s="75">
        <v>0.79236088176089159</v>
      </c>
      <c r="I44" s="75">
        <v>0.85078106989560121</v>
      </c>
      <c r="J44" s="75">
        <f t="shared" si="6"/>
        <v>7.3729268417290328E-2</v>
      </c>
      <c r="K44" s="54">
        <f>(I44-H44)*100</f>
        <v>5.8420188134709612</v>
      </c>
      <c r="L44" s="20">
        <f t="shared" si="8"/>
        <v>0.17845983527711629</v>
      </c>
      <c r="M44" s="54">
        <f>(I44-E44)*100</f>
        <v>12.883786536072705</v>
      </c>
      <c r="N44" s="21"/>
    </row>
    <row r="45" spans="1:14" x14ac:dyDescent="0.25">
      <c r="B45" s="22"/>
      <c r="C45" s="55"/>
      <c r="D45" s="24" t="s">
        <v>31</v>
      </c>
      <c r="E45" s="76">
        <v>0.82634603943566209</v>
      </c>
      <c r="F45" s="76">
        <v>0.39765858956652056</v>
      </c>
      <c r="G45" s="76">
        <v>0.81530219649323421</v>
      </c>
      <c r="H45" s="76">
        <v>0.89768877192057595</v>
      </c>
      <c r="I45" s="76">
        <v>0.97160883280757093</v>
      </c>
      <c r="J45" s="76">
        <f t="shared" si="6"/>
        <v>8.2344865168409553E-2</v>
      </c>
      <c r="K45" s="56">
        <f>(I45-H45)*100</f>
        <v>7.3920060886994987</v>
      </c>
      <c r="L45" s="26">
        <f t="shared" si="8"/>
        <v>0.17578930186573349</v>
      </c>
      <c r="M45" s="56">
        <f>(I45-E45)*100</f>
        <v>14.526279337190884</v>
      </c>
      <c r="N45" s="27"/>
    </row>
    <row r="46" spans="1:14" x14ac:dyDescent="0.25">
      <c r="B46" s="22"/>
      <c r="C46" s="57"/>
      <c r="D46" s="29" t="s">
        <v>32</v>
      </c>
      <c r="E46" s="77">
        <v>0.53273969965344625</v>
      </c>
      <c r="F46" s="77">
        <v>0.12804736911248601</v>
      </c>
      <c r="G46" s="77">
        <v>0.43723005228461015</v>
      </c>
      <c r="H46" s="77">
        <v>0.49713571266196865</v>
      </c>
      <c r="I46" s="77">
        <v>0.50467503818089254</v>
      </c>
      <c r="J46" s="31">
        <f>IFERROR(I46/H46-1,"-")</f>
        <v>1.5165527896907172E-2</v>
      </c>
      <c r="K46" s="30">
        <f>IFERROR(I46-H46,"-")</f>
        <v>7.5393255189238895E-3</v>
      </c>
      <c r="L46" s="31">
        <f>IFERROR(I46/E46-1,"-")</f>
        <v>-5.2679876290072092E-2</v>
      </c>
      <c r="M46" s="30">
        <f>IFERROR(I46-E46,"-")</f>
        <v>-2.8064661472553709E-2</v>
      </c>
      <c r="N46" s="58"/>
    </row>
    <row r="47" spans="1:14" x14ac:dyDescent="0.25">
      <c r="B47" s="22"/>
      <c r="C47" s="59" t="s">
        <v>37</v>
      </c>
      <c r="D47" s="33" t="s">
        <v>30</v>
      </c>
      <c r="E47" s="69">
        <v>6890</v>
      </c>
      <c r="F47" s="69">
        <v>3304.5714285714284</v>
      </c>
      <c r="G47" s="69">
        <v>6412</v>
      </c>
      <c r="H47" s="69">
        <v>6313</v>
      </c>
      <c r="I47" s="69">
        <v>6415</v>
      </c>
      <c r="J47" s="45">
        <f>I47/H47-1</f>
        <v>1.6157136068430278E-2</v>
      </c>
      <c r="K47" s="34">
        <f>I47-H47</f>
        <v>102</v>
      </c>
      <c r="L47" s="45">
        <f>I47/E47-1</f>
        <v>-6.8940493468795383E-2</v>
      </c>
      <c r="M47" s="34">
        <f>I47-E47</f>
        <v>-475</v>
      </c>
      <c r="N47" s="47">
        <f>I47/$I$22</f>
        <v>1</v>
      </c>
    </row>
    <row r="48" spans="1:14" x14ac:dyDescent="0.25">
      <c r="B48" s="22"/>
      <c r="C48" s="36"/>
      <c r="D48" s="4" t="s">
        <v>31</v>
      </c>
      <c r="E48" s="70">
        <v>4440</v>
      </c>
      <c r="F48" s="70">
        <v>1797.1428571428571</v>
      </c>
      <c r="G48" s="70">
        <v>4752</v>
      </c>
      <c r="H48" s="70">
        <v>4653</v>
      </c>
      <c r="I48" s="70">
        <v>4755</v>
      </c>
      <c r="J48" s="49">
        <f>I48/H48-1</f>
        <v>2.1921341070277212E-2</v>
      </c>
      <c r="K48" s="37">
        <f>I48-H48</f>
        <v>102</v>
      </c>
      <c r="L48" s="49">
        <f>I48/E48-1</f>
        <v>7.0945945945946054E-2</v>
      </c>
      <c r="M48" s="37">
        <f>I48-E48</f>
        <v>315</v>
      </c>
      <c r="N48" s="51">
        <f>I48/$I$22</f>
        <v>0.74123148869836319</v>
      </c>
    </row>
    <row r="49" spans="2:14" x14ac:dyDescent="0.25">
      <c r="B49" s="61"/>
      <c r="C49" s="40"/>
      <c r="D49" s="41" t="s">
        <v>32</v>
      </c>
      <c r="E49" s="42">
        <v>2450</v>
      </c>
      <c r="F49" s="42">
        <v>1507.4285714285713</v>
      </c>
      <c r="G49" s="42">
        <v>1660</v>
      </c>
      <c r="H49" s="42">
        <v>1660</v>
      </c>
      <c r="I49" s="42">
        <v>1660</v>
      </c>
      <c r="J49" s="43">
        <f>IFERROR(I49/H49-1,"-")</f>
        <v>0</v>
      </c>
      <c r="K49" s="42">
        <f>IFERROR(I49-H49,"-")</f>
        <v>0</v>
      </c>
      <c r="L49" s="43">
        <f>IFERROR(I49/E49-1,"-")</f>
        <v>-0.32244897959183672</v>
      </c>
      <c r="M49" s="42">
        <f>IFERROR(I49-E49,"-")</f>
        <v>-790</v>
      </c>
      <c r="N49" s="43">
        <f>IFERROR(I49/I47,"-")</f>
        <v>0.25876851130163681</v>
      </c>
    </row>
    <row r="50" spans="2:14" ht="6" customHeight="1" x14ac:dyDescent="0.25"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4"/>
    </row>
    <row r="51" spans="2:14" ht="28.5" customHeight="1" x14ac:dyDescent="0.25">
      <c r="B51" s="65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</row>
    <row r="52" spans="2:14" x14ac:dyDescent="0.25">
      <c r="B52" s="78"/>
    </row>
    <row r="54" spans="2:14" ht="21.75" thickBot="1" x14ac:dyDescent="0.3">
      <c r="B54" s="12" t="s">
        <v>223</v>
      </c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16" t="s">
        <v>52</v>
      </c>
      <c r="C57" s="17" t="s">
        <v>8</v>
      </c>
      <c r="D57" s="18" t="s">
        <v>30</v>
      </c>
      <c r="E57" s="67">
        <v>250224</v>
      </c>
      <c r="F57" s="67">
        <v>96681</v>
      </c>
      <c r="G57" s="67">
        <v>140346</v>
      </c>
      <c r="H57" s="67">
        <v>257117</v>
      </c>
      <c r="I57" s="67">
        <v>278594</v>
      </c>
      <c r="J57" s="20">
        <f t="shared" ref="J57:J73" si="12">I57/H57-1</f>
        <v>8.3530066078866927E-2</v>
      </c>
      <c r="K57" s="19">
        <f t="shared" ref="K57:K73" si="13">I57-H57</f>
        <v>21477</v>
      </c>
      <c r="L57" s="20">
        <f t="shared" ref="L57:L73" si="14">I57/E57-1</f>
        <v>0.1133784129420039</v>
      </c>
      <c r="M57" s="19">
        <f t="shared" ref="M57:M73" si="15">I57-E57</f>
        <v>28370</v>
      </c>
      <c r="N57" s="20">
        <f>I57/$I$57</f>
        <v>1</v>
      </c>
    </row>
    <row r="58" spans="2:14" x14ac:dyDescent="0.25">
      <c r="B58" s="22"/>
      <c r="C58" s="23"/>
      <c r="D58" s="24" t="s">
        <v>31</v>
      </c>
      <c r="E58" s="68">
        <v>179597</v>
      </c>
      <c r="F58" s="68">
        <v>77095</v>
      </c>
      <c r="G58" s="68">
        <v>116590</v>
      </c>
      <c r="H58" s="68">
        <v>211298</v>
      </c>
      <c r="I58" s="68">
        <v>229046</v>
      </c>
      <c r="J58" s="26">
        <f t="shared" si="12"/>
        <v>8.3995115902658846E-2</v>
      </c>
      <c r="K58" s="25">
        <f t="shared" si="13"/>
        <v>17748</v>
      </c>
      <c r="L58" s="26">
        <f t="shared" si="14"/>
        <v>0.27533310690044943</v>
      </c>
      <c r="M58" s="25">
        <f t="shared" si="15"/>
        <v>49449</v>
      </c>
      <c r="N58" s="26">
        <f t="shared" ref="N58" si="16">I58/$I$57</f>
        <v>0.82214979504224783</v>
      </c>
    </row>
    <row r="59" spans="2:14" x14ac:dyDescent="0.25">
      <c r="B59" s="22"/>
      <c r="C59" s="28"/>
      <c r="D59" s="29" t="s">
        <v>32</v>
      </c>
      <c r="E59" s="30">
        <v>70627</v>
      </c>
      <c r="F59" s="30">
        <v>19586</v>
      </c>
      <c r="G59" s="30">
        <v>23756</v>
      </c>
      <c r="H59" s="30">
        <v>45819</v>
      </c>
      <c r="I59" s="30">
        <v>49548</v>
      </c>
      <c r="J59" s="31">
        <f>IFERROR(I59/H59-1,"-")</f>
        <v>8.1385451450271651E-2</v>
      </c>
      <c r="K59" s="30">
        <f>IFERROR(I59-H59,"-")</f>
        <v>3729</v>
      </c>
      <c r="L59" s="31">
        <f>IFERROR(I59/E59-1,"-")</f>
        <v>-0.2984552649836465</v>
      </c>
      <c r="M59" s="30">
        <f>IFERROR(I59-E59,"-")</f>
        <v>-21079</v>
      </c>
      <c r="N59" s="31">
        <f>IFERROR(I59/I57,"-")</f>
        <v>0.17785020495775214</v>
      </c>
    </row>
    <row r="60" spans="2:14" x14ac:dyDescent="0.25">
      <c r="B60" s="22"/>
      <c r="C60" s="32" t="s">
        <v>33</v>
      </c>
      <c r="D60" s="33" t="s">
        <v>30</v>
      </c>
      <c r="E60" s="69">
        <v>250224</v>
      </c>
      <c r="F60" s="69">
        <v>96681</v>
      </c>
      <c r="G60" s="69">
        <v>140346</v>
      </c>
      <c r="H60" s="69">
        <v>257117</v>
      </c>
      <c r="I60" s="69">
        <v>278594</v>
      </c>
      <c r="J60" s="45">
        <f t="shared" si="12"/>
        <v>8.3530066078866927E-2</v>
      </c>
      <c r="K60" s="69">
        <f t="shared" si="13"/>
        <v>21477</v>
      </c>
      <c r="L60" s="45">
        <f t="shared" si="14"/>
        <v>0.1133784129420039</v>
      </c>
      <c r="M60" s="69">
        <f t="shared" si="15"/>
        <v>28370</v>
      </c>
      <c r="N60" s="45">
        <f>I60/$I$60</f>
        <v>1</v>
      </c>
    </row>
    <row r="61" spans="2:14" x14ac:dyDescent="0.25">
      <c r="B61" s="22"/>
      <c r="C61" s="36"/>
      <c r="D61" s="4" t="s">
        <v>31</v>
      </c>
      <c r="E61" s="70">
        <v>179597</v>
      </c>
      <c r="F61" s="70">
        <v>77095</v>
      </c>
      <c r="G61" s="70">
        <v>116590</v>
      </c>
      <c r="H61" s="70">
        <v>211298</v>
      </c>
      <c r="I61" s="70">
        <v>229046</v>
      </c>
      <c r="J61" s="49">
        <f t="shared" si="12"/>
        <v>8.3995115902658846E-2</v>
      </c>
      <c r="K61" s="70">
        <f t="shared" si="13"/>
        <v>17748</v>
      </c>
      <c r="L61" s="49">
        <f t="shared" si="14"/>
        <v>0.27533310690044943</v>
      </c>
      <c r="M61" s="70">
        <f t="shared" si="15"/>
        <v>49449</v>
      </c>
      <c r="N61" s="49">
        <f t="shared" ref="N61" si="17">I61/$I$60</f>
        <v>0.82214979504224783</v>
      </c>
    </row>
    <row r="62" spans="2:14" x14ac:dyDescent="0.25">
      <c r="B62" s="22"/>
      <c r="C62" s="40"/>
      <c r="D62" s="41" t="s">
        <v>32</v>
      </c>
      <c r="E62" s="42">
        <v>70627</v>
      </c>
      <c r="F62" s="42">
        <v>19586</v>
      </c>
      <c r="G62" s="42">
        <v>23756</v>
      </c>
      <c r="H62" s="42">
        <v>45819</v>
      </c>
      <c r="I62" s="42">
        <v>49548</v>
      </c>
      <c r="J62" s="43">
        <f>IFERROR(I62/H62-1,"-")</f>
        <v>8.1385451450271651E-2</v>
      </c>
      <c r="K62" s="42">
        <f>IFERROR(I62-H62,"-")</f>
        <v>3729</v>
      </c>
      <c r="L62" s="43">
        <f>IFERROR(I62/E62-1,"-")</f>
        <v>-0.2984552649836465</v>
      </c>
      <c r="M62" s="42">
        <f>IFERROR(I62-E62,"-")</f>
        <v>-21079</v>
      </c>
      <c r="N62" s="79">
        <f>IFERROR(I62/I60,"-")</f>
        <v>0.17785020495775214</v>
      </c>
    </row>
    <row r="63" spans="2:14" x14ac:dyDescent="0.25">
      <c r="B63" s="22"/>
      <c r="C63" s="17" t="s">
        <v>21</v>
      </c>
      <c r="D63" s="18" t="s">
        <v>30</v>
      </c>
      <c r="E63" s="67">
        <v>1856756</v>
      </c>
      <c r="F63" s="67">
        <v>610766</v>
      </c>
      <c r="G63" s="67">
        <v>774989</v>
      </c>
      <c r="H63" s="67">
        <v>1753117</v>
      </c>
      <c r="I63" s="67">
        <v>1886738</v>
      </c>
      <c r="J63" s="20">
        <f t="shared" si="12"/>
        <v>7.6219100037247856E-2</v>
      </c>
      <c r="K63" s="19">
        <f t="shared" si="13"/>
        <v>133621</v>
      </c>
      <c r="L63" s="20">
        <f t="shared" si="14"/>
        <v>1.6147517498260378E-2</v>
      </c>
      <c r="M63" s="19">
        <f t="shared" si="15"/>
        <v>29982</v>
      </c>
      <c r="N63" s="20">
        <f>I63/$I$63</f>
        <v>1</v>
      </c>
    </row>
    <row r="64" spans="2:14" x14ac:dyDescent="0.25">
      <c r="B64" s="22"/>
      <c r="C64" s="23"/>
      <c r="D64" s="24" t="s">
        <v>31</v>
      </c>
      <c r="E64" s="68">
        <v>1378188</v>
      </c>
      <c r="F64" s="68">
        <v>473644</v>
      </c>
      <c r="G64" s="68">
        <v>638416</v>
      </c>
      <c r="H64" s="68">
        <v>1472596</v>
      </c>
      <c r="I64" s="68">
        <v>1569863</v>
      </c>
      <c r="J64" s="26">
        <f t="shared" si="12"/>
        <v>6.6051381370043183E-2</v>
      </c>
      <c r="K64" s="25">
        <f t="shared" si="13"/>
        <v>97267</v>
      </c>
      <c r="L64" s="26">
        <f t="shared" si="14"/>
        <v>0.13907754239624781</v>
      </c>
      <c r="M64" s="25">
        <f t="shared" si="15"/>
        <v>191675</v>
      </c>
      <c r="N64" s="26">
        <f t="shared" ref="N64" si="18">I64/$I$63</f>
        <v>0.83205140300349067</v>
      </c>
    </row>
    <row r="65" spans="2:14" x14ac:dyDescent="0.25">
      <c r="B65" s="22"/>
      <c r="C65" s="28"/>
      <c r="D65" s="29" t="s">
        <v>32</v>
      </c>
      <c r="E65" s="30">
        <v>478568</v>
      </c>
      <c r="F65" s="30">
        <v>137122</v>
      </c>
      <c r="G65" s="30">
        <v>136573</v>
      </c>
      <c r="H65" s="30">
        <v>280521</v>
      </c>
      <c r="I65" s="30">
        <v>316875</v>
      </c>
      <c r="J65" s="31">
        <f>IFERROR(I65/H65-1,"-")</f>
        <v>0.12959457580715883</v>
      </c>
      <c r="K65" s="30">
        <f>IFERROR(I65-H65,"-")</f>
        <v>36354</v>
      </c>
      <c r="L65" s="31">
        <f>IFERROR(I65/E65-1,"-")</f>
        <v>-0.33786839069891839</v>
      </c>
      <c r="M65" s="30">
        <f>IFERROR(I65-E65,"-")</f>
        <v>-161693</v>
      </c>
      <c r="N65" s="31">
        <f>IFERROR(I65/I63,"-")</f>
        <v>0.16794859699650933</v>
      </c>
    </row>
    <row r="66" spans="2:14" x14ac:dyDescent="0.25">
      <c r="B66" s="22"/>
      <c r="C66" s="32" t="s">
        <v>22</v>
      </c>
      <c r="D66" s="33" t="s">
        <v>30</v>
      </c>
      <c r="E66" s="71">
        <v>7.4203753436920517</v>
      </c>
      <c r="F66" s="71">
        <v>6.3173322576307651</v>
      </c>
      <c r="G66" s="71">
        <v>5.5219885141008653</v>
      </c>
      <c r="H66" s="71">
        <v>6.81836284648623</v>
      </c>
      <c r="I66" s="71">
        <v>6.7723569064660403</v>
      </c>
      <c r="J66" s="45">
        <f t="shared" si="12"/>
        <v>-6.7473587217345976E-3</v>
      </c>
      <c r="K66" s="46">
        <f t="shared" si="13"/>
        <v>-4.6005940020189762E-2</v>
      </c>
      <c r="L66" s="45">
        <f t="shared" si="14"/>
        <v>-8.732960358627706E-2</v>
      </c>
      <c r="M66" s="46">
        <f t="shared" si="15"/>
        <v>-0.64801843722601138</v>
      </c>
      <c r="N66" s="45"/>
    </row>
    <row r="67" spans="2:14" x14ac:dyDescent="0.25">
      <c r="B67" s="22"/>
      <c r="C67" s="36"/>
      <c r="D67" s="4" t="s">
        <v>31</v>
      </c>
      <c r="E67" s="72">
        <f t="shared" ref="E67:I67" si="19">E64/E58</f>
        <v>7.6737807424400186</v>
      </c>
      <c r="F67" s="72">
        <f t="shared" si="19"/>
        <v>6.1436409624489263</v>
      </c>
      <c r="G67" s="72">
        <f t="shared" si="19"/>
        <v>5.4757354833176084</v>
      </c>
      <c r="H67" s="72">
        <f t="shared" si="19"/>
        <v>6.9692850855190303</v>
      </c>
      <c r="I67" s="72">
        <f t="shared" si="19"/>
        <v>6.8539201732403097</v>
      </c>
      <c r="J67" s="49">
        <f t="shared" si="12"/>
        <v>-1.6553335222063037E-2</v>
      </c>
      <c r="K67" s="50">
        <f t="shared" si="13"/>
        <v>-0.11536491227872059</v>
      </c>
      <c r="L67" s="49">
        <f t="shared" si="14"/>
        <v>-0.10683919657300756</v>
      </c>
      <c r="M67" s="50">
        <f t="shared" si="15"/>
        <v>-0.81986056919970896</v>
      </c>
      <c r="N67" s="49"/>
    </row>
    <row r="68" spans="2:14" x14ac:dyDescent="0.25">
      <c r="B68" s="22"/>
      <c r="C68" s="40"/>
      <c r="D68" s="41" t="s">
        <v>32</v>
      </c>
      <c r="E68" s="52">
        <f>IFERROR(E65/E59,"-")</f>
        <v>6.775992184292126</v>
      </c>
      <c r="F68" s="52">
        <f t="shared" ref="F68:I68" si="20">IFERROR(F65/F59,"-")</f>
        <v>7.0010211375472275</v>
      </c>
      <c r="G68" s="52">
        <f t="shared" si="20"/>
        <v>5.7489897289105913</v>
      </c>
      <c r="H68" s="52">
        <f t="shared" si="20"/>
        <v>6.1223728147711647</v>
      </c>
      <c r="I68" s="52">
        <f t="shared" si="20"/>
        <v>6.3953136352627755</v>
      </c>
      <c r="J68" s="43">
        <f>IFERROR(I68/H68-1,"-")</f>
        <v>4.4580888611209568E-2</v>
      </c>
      <c r="K68" s="42">
        <f>IFERROR(I68-H68,"-")</f>
        <v>0.27294082049161084</v>
      </c>
      <c r="L68" s="43">
        <f>IFERROR(I68/E68-1,"-")</f>
        <v>-5.6180488211280188E-2</v>
      </c>
      <c r="M68" s="42">
        <f>IFERROR(I68-E68,"-")</f>
        <v>-0.3806785490293505</v>
      </c>
      <c r="N68" s="79">
        <f>IFERROR(I68/I66,"-")</f>
        <v>0.94432613691058198</v>
      </c>
    </row>
    <row r="69" spans="2:14" x14ac:dyDescent="0.25">
      <c r="B69" s="22"/>
      <c r="C69" s="53" t="s">
        <v>34</v>
      </c>
      <c r="D69" s="18" t="s">
        <v>30</v>
      </c>
      <c r="E69" s="75">
        <v>0.73831679821858165</v>
      </c>
      <c r="F69" s="75">
        <v>0.49125694136118242</v>
      </c>
      <c r="G69" s="75">
        <v>0.48201408869433904</v>
      </c>
      <c r="H69" s="75">
        <v>0.74892677369097149</v>
      </c>
      <c r="I69" s="75">
        <v>0.81331329152256404</v>
      </c>
      <c r="J69" s="75">
        <f t="shared" si="12"/>
        <v>8.5971713248110149E-2</v>
      </c>
      <c r="K69" s="54">
        <f t="shared" si="13"/>
        <v>6.4386517831592549E-2</v>
      </c>
      <c r="L69" s="20">
        <f t="shared" si="14"/>
        <v>0.10157766081570219</v>
      </c>
      <c r="M69" s="54">
        <f t="shared" si="15"/>
        <v>7.4996493303982392E-2</v>
      </c>
      <c r="N69" s="20"/>
    </row>
    <row r="70" spans="2:14" x14ac:dyDescent="0.25">
      <c r="B70" s="22"/>
      <c r="C70" s="55"/>
      <c r="D70" s="24" t="s">
        <v>31</v>
      </c>
      <c r="E70" s="76">
        <v>0.85041836356904854</v>
      </c>
      <c r="F70" s="76">
        <v>0.58674350442618195</v>
      </c>
      <c r="G70" s="76">
        <v>0.61734478770601819</v>
      </c>
      <c r="H70" s="76">
        <v>0.84878834356712252</v>
      </c>
      <c r="I70" s="76">
        <v>0.9159504223366709</v>
      </c>
      <c r="J70" s="76">
        <f t="shared" si="12"/>
        <v>7.9127004133082934E-2</v>
      </c>
      <c r="K70" s="56">
        <f t="shared" si="13"/>
        <v>6.7162078769548383E-2</v>
      </c>
      <c r="L70" s="26">
        <f t="shared" si="14"/>
        <v>7.7058612060770137E-2</v>
      </c>
      <c r="M70" s="56">
        <f t="shared" si="15"/>
        <v>6.5532058767622359E-2</v>
      </c>
      <c r="N70" s="26"/>
    </row>
    <row r="71" spans="2:14" x14ac:dyDescent="0.25">
      <c r="B71" s="22"/>
      <c r="C71" s="57"/>
      <c r="D71" s="29" t="s">
        <v>32</v>
      </c>
      <c r="E71" s="77">
        <v>0.53516130835896003</v>
      </c>
      <c r="F71" s="77">
        <v>0.3144783615806252</v>
      </c>
      <c r="G71" s="77">
        <v>0.2380639448335489</v>
      </c>
      <c r="H71" s="77">
        <v>0.46298234032018487</v>
      </c>
      <c r="I71" s="77">
        <v>0.52298234032018487</v>
      </c>
      <c r="J71" s="31">
        <f>IFERROR(I71/H71-1,"-")</f>
        <v>0.12959457580715883</v>
      </c>
      <c r="K71" s="30">
        <f>IFERROR(I71-H71,"-")</f>
        <v>0.06</v>
      </c>
      <c r="L71" s="31">
        <f>IFERROR(I71/E71-1,"-")</f>
        <v>-2.2757564585753065E-2</v>
      </c>
      <c r="M71" s="30">
        <f>IFERROR(I71-E71,"-")</f>
        <v>-1.2178968038775162E-2</v>
      </c>
      <c r="N71" s="31">
        <f>IFERROR(I71/I69,"-")</f>
        <v>0.6430269193574043</v>
      </c>
    </row>
    <row r="72" spans="2:14" x14ac:dyDescent="0.25">
      <c r="B72" s="22"/>
      <c r="C72" s="59" t="s">
        <v>39</v>
      </c>
      <c r="D72" s="33" t="s">
        <v>30</v>
      </c>
      <c r="E72" s="69">
        <v>6890</v>
      </c>
      <c r="F72" s="69">
        <v>3786</v>
      </c>
      <c r="G72" s="69">
        <v>4393</v>
      </c>
      <c r="H72" s="69">
        <v>6413</v>
      </c>
      <c r="I72" s="69">
        <v>6356</v>
      </c>
      <c r="J72" s="45">
        <f t="shared" si="12"/>
        <v>-8.8881958521752624E-3</v>
      </c>
      <c r="K72" s="34">
        <f t="shared" si="13"/>
        <v>-57</v>
      </c>
      <c r="L72" s="45">
        <f t="shared" si="14"/>
        <v>-7.7503628447024631E-2</v>
      </c>
      <c r="M72" s="34">
        <f t="shared" si="15"/>
        <v>-534</v>
      </c>
      <c r="N72" s="45">
        <f>I72/$I$72</f>
        <v>1</v>
      </c>
    </row>
    <row r="73" spans="2:14" x14ac:dyDescent="0.25">
      <c r="B73" s="22"/>
      <c r="C73" s="36"/>
      <c r="D73" s="4" t="s">
        <v>31</v>
      </c>
      <c r="E73" s="70">
        <v>4440</v>
      </c>
      <c r="F73" s="70">
        <v>2472</v>
      </c>
      <c r="G73" s="70">
        <v>2822</v>
      </c>
      <c r="H73" s="70">
        <v>4753</v>
      </c>
      <c r="I73" s="70">
        <v>4696</v>
      </c>
      <c r="J73" s="49">
        <f t="shared" si="12"/>
        <v>-1.199242583631388E-2</v>
      </c>
      <c r="K73" s="37">
        <f t="shared" si="13"/>
        <v>-57</v>
      </c>
      <c r="L73" s="49">
        <f t="shared" si="14"/>
        <v>5.7657657657657735E-2</v>
      </c>
      <c r="M73" s="37">
        <f t="shared" si="15"/>
        <v>256</v>
      </c>
      <c r="N73" s="49">
        <f t="shared" ref="N73" si="21">I73/$I$72</f>
        <v>0.7388294524858402</v>
      </c>
    </row>
    <row r="74" spans="2:14" x14ac:dyDescent="0.25">
      <c r="B74" s="61"/>
      <c r="C74" s="40"/>
      <c r="D74" s="41" t="s">
        <v>32</v>
      </c>
      <c r="E74" s="42">
        <v>2450</v>
      </c>
      <c r="F74" s="42">
        <v>1314</v>
      </c>
      <c r="G74" s="42">
        <v>1571</v>
      </c>
      <c r="H74" s="42">
        <v>1660</v>
      </c>
      <c r="I74" s="42">
        <v>1660</v>
      </c>
      <c r="J74" s="43">
        <f>IFERROR(I74/H74-1,"-")</f>
        <v>0</v>
      </c>
      <c r="K74" s="42">
        <f>IFERROR(I74-H74,"-")</f>
        <v>0</v>
      </c>
      <c r="L74" s="43">
        <f>IFERROR(I74/E74-1,"-")</f>
        <v>-0.32244897959183672</v>
      </c>
      <c r="M74" s="42">
        <f>IFERROR(I74-E74,"-")</f>
        <v>-790</v>
      </c>
      <c r="N74" s="79">
        <f>IFERROR(I74/I72,"-")</f>
        <v>0.26117054751415986</v>
      </c>
    </row>
    <row r="75" spans="2:14" x14ac:dyDescent="0.25"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4"/>
    </row>
    <row r="76" spans="2:14" ht="27" customHeight="1" x14ac:dyDescent="0.25">
      <c r="B76" s="65" t="s">
        <v>36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8C2EF-EBA1-4D3B-BAE2-25DEFE9B132F}">
  <sheetPr codeName="Hoja105"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0BFE-05F1-4E1B-8C80-742EAFFEF937}">
  <sheetPr codeName="Hoja106"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J5" s="12"/>
      <c r="L5" s="12" t="s">
        <v>270</v>
      </c>
      <c r="M5" s="12"/>
      <c r="N5" s="12"/>
      <c r="O5" s="12"/>
      <c r="P5" s="12"/>
      <c r="Q5" s="12"/>
      <c r="R5" s="12"/>
      <c r="S5" s="12"/>
      <c r="T5" s="12"/>
    </row>
    <row r="6" spans="1:20" ht="6" customHeight="1" x14ac:dyDescent="0.25"/>
    <row r="7" spans="1:20" ht="15.75" x14ac:dyDescent="0.25">
      <c r="B7" s="175"/>
      <c r="C7" s="206" t="s">
        <v>43</v>
      </c>
      <c r="D7" s="207"/>
      <c r="E7" s="207"/>
      <c r="F7" s="207"/>
      <c r="G7" s="207"/>
      <c r="H7" s="207"/>
      <c r="I7" s="207"/>
      <c r="J7" s="207"/>
    </row>
    <row r="8" spans="1:20" s="178" customFormat="1" ht="72" customHeight="1" x14ac:dyDescent="0.25">
      <c r="A8"/>
      <c r="B8" s="219"/>
      <c r="C8" s="208" t="s">
        <v>224</v>
      </c>
      <c r="D8" s="208" t="s">
        <v>225</v>
      </c>
      <c r="E8" s="208" t="s">
        <v>226</v>
      </c>
      <c r="F8" s="208" t="s">
        <v>227</v>
      </c>
      <c r="G8" s="208" t="s">
        <v>228</v>
      </c>
      <c r="H8" s="209" t="str">
        <f>CONCATENATE("var. ",RIGHT(G8,2),"/",RIGHT(F8,2))</f>
        <v>var. 24/23</v>
      </c>
      <c r="I8" s="209" t="str">
        <f>CONCATENATE("var. ",RIGHT(G8,2),"/",RIGHT(C8,2))</f>
        <v>var. 24/19</v>
      </c>
      <c r="J8" s="209" t="str">
        <f>CONCATENATE("Cuota s/ total lugares de residencia ",RIGHT(G8,4))</f>
        <v>Cuota s/ total lugares de residencia 2024</v>
      </c>
      <c r="L8" s="219"/>
      <c r="M8" s="208" t="s">
        <v>224</v>
      </c>
      <c r="N8" s="208" t="s">
        <v>225</v>
      </c>
      <c r="O8" s="208" t="s">
        <v>226</v>
      </c>
      <c r="P8" s="208" t="s">
        <v>227</v>
      </c>
      <c r="Q8" s="208" t="s">
        <v>228</v>
      </c>
      <c r="R8" s="209" t="str">
        <f>CONCATENATE("var. ",RIGHT(Q8,2),"/",RIGHT(P8,2))</f>
        <v>var. 24/23</v>
      </c>
      <c r="S8" s="209" t="str">
        <f>CONCATENATE("var. ",RIGHT(Q8,2),"/",RIGHT(M8,2))</f>
        <v>var. 24/19</v>
      </c>
      <c r="T8" s="209" t="str">
        <f>CONCATENATE("Cuota s/ total lugares de residencia ",RIGHT(Q8,4))</f>
        <v>Cuota s/ total lugares de residencia 2024</v>
      </c>
    </row>
    <row r="9" spans="1:20" x14ac:dyDescent="0.25">
      <c r="B9" s="184" t="s">
        <v>43</v>
      </c>
      <c r="C9" s="185"/>
      <c r="D9" s="185"/>
      <c r="E9" s="185"/>
      <c r="F9" s="185"/>
      <c r="G9" s="185"/>
      <c r="H9" s="186"/>
      <c r="I9" s="186"/>
      <c r="J9" s="186"/>
      <c r="L9" s="187" t="s">
        <v>52</v>
      </c>
      <c r="M9" s="210"/>
      <c r="N9" s="210"/>
      <c r="O9" s="210"/>
      <c r="P9" s="210"/>
      <c r="Q9" s="210"/>
      <c r="R9" s="211"/>
      <c r="S9" s="211"/>
      <c r="T9" s="211"/>
    </row>
    <row r="10" spans="1:20" x14ac:dyDescent="0.25">
      <c r="B10" s="188" t="s">
        <v>68</v>
      </c>
      <c r="C10" s="212">
        <v>506317</v>
      </c>
      <c r="D10" s="212">
        <v>246325</v>
      </c>
      <c r="E10" s="212">
        <v>525893</v>
      </c>
      <c r="F10" s="212">
        <v>533489</v>
      </c>
      <c r="G10" s="212">
        <v>558529</v>
      </c>
      <c r="H10" s="213">
        <f t="shared" ref="H10:H22" si="0">IFERROR(G10/F10-1,"-")</f>
        <v>4.6936300467301129E-2</v>
      </c>
      <c r="I10" s="213">
        <f t="shared" ref="I10:I22" si="1">IFERROR(G10/C10-1,"-")</f>
        <v>0.10312116717392472</v>
      </c>
      <c r="J10" s="213">
        <f t="shared" ref="J10:J22" si="2">G10/G$10</f>
        <v>1</v>
      </c>
      <c r="L10" s="188" t="s">
        <v>68</v>
      </c>
      <c r="M10" s="212">
        <v>29596</v>
      </c>
      <c r="N10" s="212">
        <v>10937</v>
      </c>
      <c r="O10" s="212">
        <v>26589</v>
      </c>
      <c r="P10" s="212">
        <v>28421</v>
      </c>
      <c r="Q10" s="212">
        <v>29387</v>
      </c>
      <c r="R10" s="213">
        <f t="shared" ref="R10:R22" si="3">IFERROR(Q10/P10-1,"-")</f>
        <v>3.3988951831392278E-2</v>
      </c>
      <c r="S10" s="213">
        <f t="shared" ref="S10:S22" si="4">IFERROR(Q10/M10-1,"-")</f>
        <v>-7.0617651033924034E-3</v>
      </c>
      <c r="T10" s="213">
        <f t="shared" ref="T10:T22" si="5">Q10/Q$10</f>
        <v>1</v>
      </c>
    </row>
    <row r="11" spans="1:20" x14ac:dyDescent="0.25">
      <c r="B11" s="191" t="s">
        <v>97</v>
      </c>
      <c r="C11" s="192">
        <v>134159</v>
      </c>
      <c r="D11" s="192">
        <v>118375</v>
      </c>
      <c r="E11" s="192">
        <v>147620</v>
      </c>
      <c r="F11" s="192">
        <v>138535</v>
      </c>
      <c r="G11" s="192">
        <v>130850</v>
      </c>
      <c r="H11" s="193">
        <f t="shared" si="0"/>
        <v>-5.5473346085826658E-2</v>
      </c>
      <c r="I11" s="194">
        <f t="shared" si="1"/>
        <v>-2.4664763452321492E-2</v>
      </c>
      <c r="J11" s="193">
        <f t="shared" si="2"/>
        <v>0.23427610741787802</v>
      </c>
      <c r="K11" s="101"/>
      <c r="L11" s="191" t="s">
        <v>97</v>
      </c>
      <c r="M11" s="192">
        <v>7179</v>
      </c>
      <c r="N11" s="192">
        <v>4324</v>
      </c>
      <c r="O11" s="192">
        <v>4253</v>
      </c>
      <c r="P11" s="192">
        <v>4890</v>
      </c>
      <c r="Q11" s="192">
        <v>4326</v>
      </c>
      <c r="R11" s="193">
        <f t="shared" si="3"/>
        <v>-0.11533742331288344</v>
      </c>
      <c r="S11" s="194">
        <f t="shared" si="4"/>
        <v>-0.39740910990388634</v>
      </c>
      <c r="T11" s="193">
        <f t="shared" si="5"/>
        <v>0.14720794909313642</v>
      </c>
    </row>
    <row r="12" spans="1:20" x14ac:dyDescent="0.25">
      <c r="B12" s="196" t="s">
        <v>103</v>
      </c>
      <c r="C12" s="197">
        <v>56237</v>
      </c>
      <c r="D12" s="197">
        <v>53382</v>
      </c>
      <c r="E12" s="197">
        <v>67495</v>
      </c>
      <c r="F12" s="197">
        <v>62070</v>
      </c>
      <c r="G12" s="197">
        <v>56598</v>
      </c>
      <c r="H12" s="198">
        <f t="shared" si="0"/>
        <v>-8.8158530691155201E-2</v>
      </c>
      <c r="I12" s="199">
        <f t="shared" si="1"/>
        <v>6.4192613403986076E-3</v>
      </c>
      <c r="J12" s="198">
        <f t="shared" si="2"/>
        <v>0.10133403995137226</v>
      </c>
      <c r="K12" s="101"/>
      <c r="L12" s="196" t="s">
        <v>103</v>
      </c>
      <c r="M12" s="197">
        <v>4248</v>
      </c>
      <c r="N12" s="197">
        <v>2204</v>
      </c>
      <c r="O12" s="197">
        <v>2736</v>
      </c>
      <c r="P12" s="197">
        <v>3180</v>
      </c>
      <c r="Q12" s="197">
        <v>2940</v>
      </c>
      <c r="R12" s="198">
        <f t="shared" si="3"/>
        <v>-7.547169811320753E-2</v>
      </c>
      <c r="S12" s="199">
        <f t="shared" si="4"/>
        <v>-0.30790960451977401</v>
      </c>
      <c r="T12" s="198">
        <f t="shared" si="5"/>
        <v>0.10004423724776261</v>
      </c>
    </row>
    <row r="13" spans="1:20" x14ac:dyDescent="0.25">
      <c r="B13" s="196" t="s">
        <v>100</v>
      </c>
      <c r="C13" s="197">
        <v>77922</v>
      </c>
      <c r="D13" s="197">
        <v>64993</v>
      </c>
      <c r="E13" s="197">
        <v>80125</v>
      </c>
      <c r="F13" s="197">
        <v>76465</v>
      </c>
      <c r="G13" s="197">
        <v>74252</v>
      </c>
      <c r="H13" s="198">
        <f t="shared" si="0"/>
        <v>-2.8941345713725197E-2</v>
      </c>
      <c r="I13" s="199">
        <f t="shared" si="1"/>
        <v>-4.7098380431713771E-2</v>
      </c>
      <c r="J13" s="198">
        <f t="shared" si="2"/>
        <v>0.13294206746650578</v>
      </c>
      <c r="K13" s="101"/>
      <c r="L13" s="196" t="s">
        <v>100</v>
      </c>
      <c r="M13" s="197">
        <v>2931</v>
      </c>
      <c r="N13" s="197">
        <v>2120</v>
      </c>
      <c r="O13" s="197">
        <v>1517</v>
      </c>
      <c r="P13" s="197">
        <v>1710</v>
      </c>
      <c r="Q13" s="197">
        <v>1386</v>
      </c>
      <c r="R13" s="198">
        <f t="shared" si="3"/>
        <v>-0.18947368421052635</v>
      </c>
      <c r="S13" s="199">
        <f t="shared" si="4"/>
        <v>-0.52712384851586491</v>
      </c>
      <c r="T13" s="198">
        <f>Q13/Q$10</f>
        <v>4.7163711845373803E-2</v>
      </c>
    </row>
    <row r="14" spans="1:20" x14ac:dyDescent="0.25">
      <c r="B14" s="191" t="s">
        <v>107</v>
      </c>
      <c r="C14" s="192">
        <v>372158</v>
      </c>
      <c r="D14" s="192">
        <v>127950</v>
      </c>
      <c r="E14" s="192">
        <v>378273</v>
      </c>
      <c r="F14" s="192">
        <v>394954</v>
      </c>
      <c r="G14" s="192">
        <v>427679</v>
      </c>
      <c r="H14" s="193">
        <f t="shared" si="0"/>
        <v>8.2857750522845608E-2</v>
      </c>
      <c r="I14" s="194">
        <f t="shared" si="1"/>
        <v>0.14918663578372637</v>
      </c>
      <c r="J14" s="193">
        <f t="shared" si="2"/>
        <v>0.76572389258212192</v>
      </c>
      <c r="K14" s="101"/>
      <c r="L14" s="191" t="s">
        <v>107</v>
      </c>
      <c r="M14" s="192">
        <v>22417</v>
      </c>
      <c r="N14" s="192">
        <v>6613</v>
      </c>
      <c r="O14" s="192">
        <v>22336</v>
      </c>
      <c r="P14" s="192">
        <v>23531</v>
      </c>
      <c r="Q14" s="192">
        <v>25061</v>
      </c>
      <c r="R14" s="193">
        <f t="shared" si="3"/>
        <v>6.5020611108750126E-2</v>
      </c>
      <c r="S14" s="194">
        <f t="shared" si="4"/>
        <v>0.11794620154347157</v>
      </c>
      <c r="T14" s="193">
        <f t="shared" si="5"/>
        <v>0.85279205090686361</v>
      </c>
    </row>
    <row r="15" spans="1:20" x14ac:dyDescent="0.25">
      <c r="B15" s="196" t="s">
        <v>110</v>
      </c>
      <c r="C15" s="197">
        <v>185588</v>
      </c>
      <c r="D15" s="197">
        <v>18968</v>
      </c>
      <c r="E15" s="197">
        <v>196714</v>
      </c>
      <c r="F15" s="197">
        <v>205434</v>
      </c>
      <c r="G15" s="197">
        <v>222639</v>
      </c>
      <c r="H15" s="198">
        <f t="shared" si="0"/>
        <v>8.3749525395017343E-2</v>
      </c>
      <c r="I15" s="199">
        <f t="shared" si="1"/>
        <v>0.19964114059098659</v>
      </c>
      <c r="J15" s="198">
        <f t="shared" si="2"/>
        <v>0.39861672357209743</v>
      </c>
      <c r="K15" s="101"/>
      <c r="L15" s="196" t="s">
        <v>110</v>
      </c>
      <c r="M15" s="197">
        <v>11792</v>
      </c>
      <c r="N15" s="197">
        <v>693</v>
      </c>
      <c r="O15" s="197">
        <v>9847</v>
      </c>
      <c r="P15" s="197">
        <v>11091</v>
      </c>
      <c r="Q15" s="197">
        <v>12176</v>
      </c>
      <c r="R15" s="198">
        <f t="shared" si="3"/>
        <v>9.7827066991254208E-2</v>
      </c>
      <c r="S15" s="199">
        <f t="shared" si="4"/>
        <v>3.256445047489831E-2</v>
      </c>
      <c r="T15" s="198">
        <f t="shared" si="5"/>
        <v>0.41433286827508764</v>
      </c>
    </row>
    <row r="16" spans="1:20" x14ac:dyDescent="0.25">
      <c r="B16" s="196" t="s">
        <v>113</v>
      </c>
      <c r="C16" s="197">
        <v>45703</v>
      </c>
      <c r="D16" s="197">
        <v>21184</v>
      </c>
      <c r="E16" s="197">
        <v>32365</v>
      </c>
      <c r="F16" s="197">
        <v>32809</v>
      </c>
      <c r="G16" s="197">
        <v>34006</v>
      </c>
      <c r="H16" s="198">
        <f t="shared" si="0"/>
        <v>3.6483891615105568E-2</v>
      </c>
      <c r="I16" s="199">
        <f t="shared" si="1"/>
        <v>-0.25593505896768265</v>
      </c>
      <c r="J16" s="198">
        <f t="shared" si="2"/>
        <v>6.0884931668722664E-2</v>
      </c>
      <c r="K16" s="101"/>
      <c r="L16" s="196" t="s">
        <v>113</v>
      </c>
      <c r="M16" s="197">
        <v>1684</v>
      </c>
      <c r="N16" s="197">
        <v>767</v>
      </c>
      <c r="O16" s="197">
        <v>1340</v>
      </c>
      <c r="P16" s="197">
        <v>1783</v>
      </c>
      <c r="Q16" s="197">
        <v>1475</v>
      </c>
      <c r="R16" s="198">
        <f t="shared" si="3"/>
        <v>-0.17274256870443072</v>
      </c>
      <c r="S16" s="199">
        <f t="shared" si="4"/>
        <v>-0.12410926365795727</v>
      </c>
      <c r="T16" s="198">
        <f t="shared" si="5"/>
        <v>5.0192261884506754E-2</v>
      </c>
    </row>
    <row r="17" spans="2:24" x14ac:dyDescent="0.25">
      <c r="B17" s="196" t="s">
        <v>116</v>
      </c>
      <c r="C17" s="197">
        <v>15686</v>
      </c>
      <c r="D17" s="197">
        <v>13322</v>
      </c>
      <c r="E17" s="197">
        <v>17413</v>
      </c>
      <c r="F17" s="197">
        <v>18119</v>
      </c>
      <c r="G17" s="197">
        <v>20543</v>
      </c>
      <c r="H17" s="198">
        <f t="shared" si="0"/>
        <v>0.13378221756167563</v>
      </c>
      <c r="I17" s="199">
        <f t="shared" si="1"/>
        <v>0.30963916868545205</v>
      </c>
      <c r="J17" s="198">
        <f t="shared" si="2"/>
        <v>3.678054317680908E-2</v>
      </c>
      <c r="K17" s="101"/>
      <c r="L17" s="196" t="s">
        <v>116</v>
      </c>
      <c r="M17" s="197">
        <v>2402</v>
      </c>
      <c r="N17" s="197">
        <v>1251</v>
      </c>
      <c r="O17" s="197">
        <v>2917</v>
      </c>
      <c r="P17" s="197">
        <v>2194</v>
      </c>
      <c r="Q17" s="197">
        <v>2222</v>
      </c>
      <c r="R17" s="198">
        <f t="shared" si="3"/>
        <v>1.2762078395624377E-2</v>
      </c>
      <c r="S17" s="199">
        <f t="shared" si="4"/>
        <v>-7.4937552039966659E-2</v>
      </c>
      <c r="T17" s="198">
        <f t="shared" si="5"/>
        <v>7.5611665021948479E-2</v>
      </c>
    </row>
    <row r="18" spans="2:24" x14ac:dyDescent="0.25">
      <c r="B18" s="196" t="s">
        <v>123</v>
      </c>
      <c r="C18" s="197">
        <v>15608</v>
      </c>
      <c r="D18" s="197">
        <v>9389</v>
      </c>
      <c r="E18" s="197">
        <v>17486</v>
      </c>
      <c r="F18" s="197">
        <v>17107</v>
      </c>
      <c r="G18" s="197">
        <v>18906</v>
      </c>
      <c r="H18" s="198">
        <f t="shared" si="0"/>
        <v>0.10516162974221088</v>
      </c>
      <c r="I18" s="199">
        <f t="shared" si="1"/>
        <v>0.21130189646335218</v>
      </c>
      <c r="J18" s="198">
        <f t="shared" si="2"/>
        <v>3.3849630010259091E-2</v>
      </c>
      <c r="K18" s="101"/>
      <c r="L18" s="196" t="s">
        <v>123</v>
      </c>
      <c r="M18" s="197">
        <v>522</v>
      </c>
      <c r="N18" s="197">
        <v>172</v>
      </c>
      <c r="O18" s="197">
        <v>1276</v>
      </c>
      <c r="P18" s="197">
        <v>989</v>
      </c>
      <c r="Q18" s="197">
        <v>653</v>
      </c>
      <c r="R18" s="198">
        <f t="shared" si="3"/>
        <v>-0.33973710819009095</v>
      </c>
      <c r="S18" s="199">
        <f t="shared" si="4"/>
        <v>0.25095785440613017</v>
      </c>
      <c r="T18" s="198">
        <f t="shared" si="5"/>
        <v>2.2220709837683331E-2</v>
      </c>
    </row>
    <row r="19" spans="2:24" x14ac:dyDescent="0.25">
      <c r="B19" s="196" t="s">
        <v>119</v>
      </c>
      <c r="C19" s="197">
        <v>14750</v>
      </c>
      <c r="D19" s="197">
        <v>10451</v>
      </c>
      <c r="E19" s="197">
        <v>16173</v>
      </c>
      <c r="F19" s="197">
        <v>17642</v>
      </c>
      <c r="G19" s="197">
        <v>17970</v>
      </c>
      <c r="H19" s="198">
        <f t="shared" si="0"/>
        <v>1.8591996372293362E-2</v>
      </c>
      <c r="I19" s="199">
        <f t="shared" si="1"/>
        <v>0.2183050847457626</v>
      </c>
      <c r="J19" s="198">
        <f t="shared" si="2"/>
        <v>3.2173799390900024E-2</v>
      </c>
      <c r="K19" s="101"/>
      <c r="L19" s="196" t="s">
        <v>119</v>
      </c>
      <c r="M19" s="197">
        <v>712</v>
      </c>
      <c r="N19" s="197">
        <v>221</v>
      </c>
      <c r="O19" s="197">
        <v>607</v>
      </c>
      <c r="P19" s="197">
        <v>770</v>
      </c>
      <c r="Q19" s="197">
        <v>753</v>
      </c>
      <c r="R19" s="198">
        <f t="shared" si="3"/>
        <v>-2.207792207792203E-2</v>
      </c>
      <c r="S19" s="199">
        <f t="shared" si="4"/>
        <v>5.7584269662921406E-2</v>
      </c>
      <c r="T19" s="198">
        <f t="shared" si="5"/>
        <v>2.5623575050192263E-2</v>
      </c>
    </row>
    <row r="20" spans="2:24" x14ac:dyDescent="0.25">
      <c r="B20" s="196" t="s">
        <v>128</v>
      </c>
      <c r="C20" s="197">
        <v>2794</v>
      </c>
      <c r="D20" s="197">
        <v>1424</v>
      </c>
      <c r="E20" s="197">
        <v>2442</v>
      </c>
      <c r="F20" s="197">
        <v>1682</v>
      </c>
      <c r="G20" s="197">
        <v>2553</v>
      </c>
      <c r="H20" s="198">
        <f t="shared" si="0"/>
        <v>0.51783590963139114</v>
      </c>
      <c r="I20" s="199">
        <f t="shared" si="1"/>
        <v>-8.625626342161774E-2</v>
      </c>
      <c r="J20" s="198">
        <f t="shared" si="2"/>
        <v>4.5709354393415561E-3</v>
      </c>
      <c r="K20" s="101"/>
      <c r="L20" s="196" t="s">
        <v>128</v>
      </c>
      <c r="M20" s="197">
        <v>47</v>
      </c>
      <c r="N20" s="197">
        <v>28</v>
      </c>
      <c r="O20" s="197">
        <v>94</v>
      </c>
      <c r="P20" s="197">
        <v>7</v>
      </c>
      <c r="Q20" s="197">
        <v>19</v>
      </c>
      <c r="R20" s="198">
        <f t="shared" si="3"/>
        <v>1.7142857142857144</v>
      </c>
      <c r="S20" s="199">
        <f t="shared" si="4"/>
        <v>-0.5957446808510638</v>
      </c>
      <c r="T20" s="198">
        <f t="shared" si="5"/>
        <v>6.465443903766972E-4</v>
      </c>
    </row>
    <row r="21" spans="2:24" x14ac:dyDescent="0.25">
      <c r="B21" s="196" t="s">
        <v>131</v>
      </c>
      <c r="C21" s="197">
        <v>2145</v>
      </c>
      <c r="D21" s="197">
        <v>254</v>
      </c>
      <c r="E21" s="197">
        <v>818</v>
      </c>
      <c r="F21" s="197">
        <v>1076</v>
      </c>
      <c r="G21" s="197">
        <v>713</v>
      </c>
      <c r="H21" s="198">
        <f t="shared" si="0"/>
        <v>-0.33736059479553904</v>
      </c>
      <c r="I21" s="199">
        <f t="shared" si="1"/>
        <v>-0.66759906759906762</v>
      </c>
      <c r="J21" s="198">
        <f t="shared" si="2"/>
        <v>1.2765675551314256E-3</v>
      </c>
      <c r="K21" s="101"/>
      <c r="L21" s="196" t="s">
        <v>131</v>
      </c>
      <c r="M21" s="197">
        <v>105</v>
      </c>
      <c r="N21" s="197">
        <v>12</v>
      </c>
      <c r="O21" s="197">
        <v>37</v>
      </c>
      <c r="P21" s="197">
        <v>21</v>
      </c>
      <c r="Q21" s="197">
        <v>25</v>
      </c>
      <c r="R21" s="198">
        <f t="shared" si="3"/>
        <v>0.19047619047619047</v>
      </c>
      <c r="S21" s="199">
        <f t="shared" si="4"/>
        <v>-0.76190476190476186</v>
      </c>
      <c r="T21" s="198">
        <f t="shared" si="5"/>
        <v>8.5071630312723312E-4</v>
      </c>
    </row>
    <row r="22" spans="2:24" x14ac:dyDescent="0.25">
      <c r="B22" s="202" t="s">
        <v>145</v>
      </c>
      <c r="C22" s="203">
        <f>C14-SUM(C15:C21)</f>
        <v>89884</v>
      </c>
      <c r="D22" s="203">
        <f>D14-SUM(D15:D21)</f>
        <v>52958</v>
      </c>
      <c r="E22" s="203">
        <f>E14-SUM(E15:E21)</f>
        <v>94862</v>
      </c>
      <c r="F22" s="203">
        <f>F14-SUM(F15:F21)</f>
        <v>101085</v>
      </c>
      <c r="G22" s="203">
        <f>G14-SUM(G15:G21)</f>
        <v>110349</v>
      </c>
      <c r="H22" s="204">
        <f t="shared" si="0"/>
        <v>9.1645644754414501E-2</v>
      </c>
      <c r="I22" s="205">
        <f t="shared" si="1"/>
        <v>0.22768234613501837</v>
      </c>
      <c r="J22" s="204">
        <f t="shared" si="2"/>
        <v>0.19757076176886071</v>
      </c>
      <c r="K22" s="101"/>
      <c r="L22" s="202" t="s">
        <v>145</v>
      </c>
      <c r="M22" s="203">
        <f>M14-SUM(M15:M21)</f>
        <v>5153</v>
      </c>
      <c r="N22" s="203">
        <f>N14-SUM(N15:N21)</f>
        <v>3469</v>
      </c>
      <c r="O22" s="203">
        <f>O14-SUM(O15:O21)</f>
        <v>6218</v>
      </c>
      <c r="P22" s="203">
        <f>P14-SUM(P15:P21)</f>
        <v>6676</v>
      </c>
      <c r="Q22" s="203">
        <f>Q14-SUM(Q15:Q21)</f>
        <v>7738</v>
      </c>
      <c r="R22" s="204">
        <f t="shared" si="3"/>
        <v>0.15907729179149199</v>
      </c>
      <c r="S22" s="205">
        <f t="shared" si="4"/>
        <v>0.50164952454880662</v>
      </c>
      <c r="T22" s="204">
        <f t="shared" si="5"/>
        <v>0.26331371014394117</v>
      </c>
    </row>
    <row r="23" spans="2:24" x14ac:dyDescent="0.25">
      <c r="B23" s="187" t="s">
        <v>44</v>
      </c>
      <c r="C23" s="210"/>
      <c r="D23" s="210"/>
      <c r="E23" s="210"/>
      <c r="F23" s="210"/>
      <c r="G23" s="210"/>
      <c r="H23" s="211"/>
      <c r="I23" s="211"/>
      <c r="J23" s="21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</row>
    <row r="24" spans="2:24" x14ac:dyDescent="0.25">
      <c r="B24" s="188" t="s">
        <v>68</v>
      </c>
      <c r="C24" s="212">
        <v>186800</v>
      </c>
      <c r="D24" s="212">
        <v>104300</v>
      </c>
      <c r="E24" s="212">
        <v>193056</v>
      </c>
      <c r="F24" s="212">
        <v>195421</v>
      </c>
      <c r="G24" s="212">
        <v>198178</v>
      </c>
      <c r="H24" s="213">
        <f t="shared" ref="H24:H36" si="6">IFERROR(G24/F24-1,"-")</f>
        <v>1.4108002722327706E-2</v>
      </c>
      <c r="I24" s="213">
        <f t="shared" ref="I24:I36" si="7">IFERROR(G24/C24-1,"-")</f>
        <v>6.0910064239828587E-2</v>
      </c>
      <c r="J24" s="213">
        <f t="shared" ref="J24:J36" si="8">G24/G$10</f>
        <v>0.35482132530271482</v>
      </c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</row>
    <row r="25" spans="2:24" x14ac:dyDescent="0.25">
      <c r="B25" s="191" t="s">
        <v>97</v>
      </c>
      <c r="C25" s="192">
        <v>31348</v>
      </c>
      <c r="D25" s="192">
        <v>44439</v>
      </c>
      <c r="E25" s="192">
        <v>33408</v>
      </c>
      <c r="F25" s="192">
        <v>26219</v>
      </c>
      <c r="G25" s="192">
        <v>21651</v>
      </c>
      <c r="H25" s="193">
        <f t="shared" si="6"/>
        <v>-0.17422479881002328</v>
      </c>
      <c r="I25" s="194">
        <f t="shared" si="7"/>
        <v>-0.30933392879928545</v>
      </c>
      <c r="J25" s="193">
        <f t="shared" si="8"/>
        <v>3.8764325576648662E-2</v>
      </c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</row>
    <row r="26" spans="2:24" x14ac:dyDescent="0.25">
      <c r="B26" s="196" t="s">
        <v>103</v>
      </c>
      <c r="C26" s="197">
        <v>16800</v>
      </c>
      <c r="D26" s="197">
        <v>20331</v>
      </c>
      <c r="E26" s="197">
        <v>13052</v>
      </c>
      <c r="F26" s="197">
        <v>10656</v>
      </c>
      <c r="G26" s="197">
        <v>8502</v>
      </c>
      <c r="H26" s="198">
        <f t="shared" si="6"/>
        <v>-0.20213963963963966</v>
      </c>
      <c r="I26" s="199">
        <f t="shared" si="7"/>
        <v>-0.49392857142857138</v>
      </c>
      <c r="J26" s="198">
        <f t="shared" si="8"/>
        <v>1.5222128125844853E-2</v>
      </c>
    </row>
    <row r="27" spans="2:24" x14ac:dyDescent="0.25">
      <c r="B27" s="196" t="s">
        <v>100</v>
      </c>
      <c r="C27" s="197">
        <v>14548</v>
      </c>
      <c r="D27" s="197">
        <v>24108</v>
      </c>
      <c r="E27" s="197">
        <v>20356</v>
      </c>
      <c r="F27" s="197">
        <v>15563</v>
      </c>
      <c r="G27" s="197">
        <v>13149</v>
      </c>
      <c r="H27" s="198">
        <f t="shared" si="6"/>
        <v>-0.15511148236201244</v>
      </c>
      <c r="I27" s="199">
        <f t="shared" si="7"/>
        <v>-9.6164421226285435E-2</v>
      </c>
      <c r="J27" s="198">
        <f t="shared" si="8"/>
        <v>2.3542197450803808E-2</v>
      </c>
    </row>
    <row r="28" spans="2:24" x14ac:dyDescent="0.25">
      <c r="B28" s="191" t="s">
        <v>107</v>
      </c>
      <c r="C28" s="192">
        <v>155452</v>
      </c>
      <c r="D28" s="192">
        <v>59861</v>
      </c>
      <c r="E28" s="192">
        <v>159648</v>
      </c>
      <c r="F28" s="192">
        <v>169202</v>
      </c>
      <c r="G28" s="192">
        <v>176527</v>
      </c>
      <c r="H28" s="193">
        <f t="shared" si="6"/>
        <v>4.329145045566829E-2</v>
      </c>
      <c r="I28" s="194">
        <f t="shared" si="7"/>
        <v>0.13557239533746746</v>
      </c>
      <c r="J28" s="193">
        <f t="shared" si="8"/>
        <v>0.31605699972606616</v>
      </c>
    </row>
    <row r="29" spans="2:24" x14ac:dyDescent="0.25">
      <c r="B29" s="196" t="s">
        <v>110</v>
      </c>
      <c r="C29" s="197">
        <v>77388</v>
      </c>
      <c r="D29" s="197">
        <v>10198</v>
      </c>
      <c r="E29" s="197">
        <v>86684</v>
      </c>
      <c r="F29" s="197">
        <v>91801</v>
      </c>
      <c r="G29" s="197">
        <v>96458</v>
      </c>
      <c r="H29" s="198">
        <f t="shared" si="6"/>
        <v>5.072929488785527E-2</v>
      </c>
      <c r="I29" s="199">
        <f t="shared" si="7"/>
        <v>0.24642063368997769</v>
      </c>
      <c r="J29" s="198">
        <f t="shared" si="8"/>
        <v>0.1727000746604026</v>
      </c>
    </row>
    <row r="30" spans="2:24" x14ac:dyDescent="0.25">
      <c r="B30" s="196" t="s">
        <v>113</v>
      </c>
      <c r="C30" s="197">
        <v>21574</v>
      </c>
      <c r="D30" s="197">
        <v>12681</v>
      </c>
      <c r="E30" s="197">
        <v>16321</v>
      </c>
      <c r="F30" s="197">
        <v>16981</v>
      </c>
      <c r="G30" s="197">
        <v>16678</v>
      </c>
      <c r="H30" s="198">
        <f t="shared" si="6"/>
        <v>-1.784347211589421E-2</v>
      </c>
      <c r="I30" s="199">
        <f t="shared" si="7"/>
        <v>-0.2269398349865579</v>
      </c>
      <c r="J30" s="198">
        <f t="shared" si="8"/>
        <v>2.9860580202639434E-2</v>
      </c>
    </row>
    <row r="31" spans="2:24" x14ac:dyDescent="0.25">
      <c r="B31" s="196" t="s">
        <v>116</v>
      </c>
      <c r="C31" s="197">
        <v>4860</v>
      </c>
      <c r="D31" s="197">
        <v>5169</v>
      </c>
      <c r="E31" s="197">
        <v>5785</v>
      </c>
      <c r="F31" s="197">
        <v>5824</v>
      </c>
      <c r="G31" s="197">
        <v>4971</v>
      </c>
      <c r="H31" s="198">
        <f t="shared" si="6"/>
        <v>-0.14646291208791207</v>
      </c>
      <c r="I31" s="199">
        <f t="shared" si="7"/>
        <v>2.2839506172839474E-2</v>
      </c>
      <c r="J31" s="198">
        <f t="shared" si="8"/>
        <v>8.9001645393524779E-3</v>
      </c>
    </row>
    <row r="32" spans="2:24" x14ac:dyDescent="0.25">
      <c r="B32" s="196" t="s">
        <v>123</v>
      </c>
      <c r="C32" s="197">
        <v>7088</v>
      </c>
      <c r="D32" s="197">
        <v>4408</v>
      </c>
      <c r="E32" s="197">
        <v>7612</v>
      </c>
      <c r="F32" s="197">
        <v>7630</v>
      </c>
      <c r="G32" s="197">
        <v>7871</v>
      </c>
      <c r="H32" s="198">
        <f t="shared" si="6"/>
        <v>3.1585845347313235E-2</v>
      </c>
      <c r="I32" s="199">
        <f t="shared" si="7"/>
        <v>0.1104683972911964</v>
      </c>
      <c r="J32" s="198">
        <f t="shared" si="8"/>
        <v>1.4092374791640183E-2</v>
      </c>
    </row>
    <row r="33" spans="2:10" x14ac:dyDescent="0.25">
      <c r="B33" s="196" t="s">
        <v>119</v>
      </c>
      <c r="C33" s="197">
        <v>7671</v>
      </c>
      <c r="D33" s="197">
        <v>6150</v>
      </c>
      <c r="E33" s="197">
        <v>8809</v>
      </c>
      <c r="F33" s="197">
        <v>9100</v>
      </c>
      <c r="G33" s="197">
        <v>9325</v>
      </c>
      <c r="H33" s="198">
        <f t="shared" si="6"/>
        <v>2.4725274725274637E-2</v>
      </c>
      <c r="I33" s="199">
        <f t="shared" si="7"/>
        <v>0.21561725980967283</v>
      </c>
      <c r="J33" s="198">
        <f t="shared" si="8"/>
        <v>1.6695641587097538E-2</v>
      </c>
    </row>
    <row r="34" spans="2:10" x14ac:dyDescent="0.25">
      <c r="B34" s="196" t="s">
        <v>128</v>
      </c>
      <c r="C34" s="197">
        <v>1361</v>
      </c>
      <c r="D34" s="197">
        <v>210</v>
      </c>
      <c r="E34" s="197">
        <v>804</v>
      </c>
      <c r="F34" s="197">
        <v>650</v>
      </c>
      <c r="G34" s="197">
        <v>1422</v>
      </c>
      <c r="H34" s="198">
        <f t="shared" si="6"/>
        <v>1.1876923076923078</v>
      </c>
      <c r="I34" s="199">
        <f t="shared" si="7"/>
        <v>4.4819985304922927E-2</v>
      </c>
      <c r="J34" s="198">
        <f t="shared" si="8"/>
        <v>2.5459734409493508E-3</v>
      </c>
    </row>
    <row r="35" spans="2:10" x14ac:dyDescent="0.25">
      <c r="B35" s="196" t="s">
        <v>131</v>
      </c>
      <c r="C35" s="197">
        <v>851</v>
      </c>
      <c r="D35" s="197">
        <v>87</v>
      </c>
      <c r="E35" s="197">
        <v>350</v>
      </c>
      <c r="F35" s="197">
        <v>498</v>
      </c>
      <c r="G35" s="197">
        <v>342</v>
      </c>
      <c r="H35" s="198">
        <f t="shared" si="6"/>
        <v>-0.31325301204819278</v>
      </c>
      <c r="I35" s="199">
        <f t="shared" si="7"/>
        <v>-0.59811985898942421</v>
      </c>
      <c r="J35" s="198">
        <f t="shared" si="8"/>
        <v>6.1232272630427432E-4</v>
      </c>
    </row>
    <row r="36" spans="2:10" x14ac:dyDescent="0.25">
      <c r="B36" s="202" t="s">
        <v>145</v>
      </c>
      <c r="C36" s="203">
        <f>C28-SUM(C29:C35)</f>
        <v>34659</v>
      </c>
      <c r="D36" s="203">
        <f>D28-SUM(D29:D35)</f>
        <v>20958</v>
      </c>
      <c r="E36" s="203">
        <f>E28-SUM(E29:E35)</f>
        <v>33283</v>
      </c>
      <c r="F36" s="203">
        <f>F28-SUM(F29:F35)</f>
        <v>36718</v>
      </c>
      <c r="G36" s="203">
        <f>G28-SUM(G29:G35)</f>
        <v>39460</v>
      </c>
      <c r="H36" s="204">
        <f t="shared" si="6"/>
        <v>7.4677270003812746E-2</v>
      </c>
      <c r="I36" s="205">
        <f t="shared" si="7"/>
        <v>0.13852101907152536</v>
      </c>
      <c r="J36" s="204">
        <f t="shared" si="8"/>
        <v>7.06498677776803E-2</v>
      </c>
    </row>
    <row r="37" spans="2:10" x14ac:dyDescent="0.25">
      <c r="B37" s="187" t="s">
        <v>45</v>
      </c>
      <c r="C37" s="210"/>
      <c r="D37" s="210"/>
      <c r="E37" s="210"/>
      <c r="F37" s="210"/>
      <c r="G37" s="210"/>
      <c r="H37" s="211"/>
      <c r="I37" s="211"/>
      <c r="J37" s="211"/>
    </row>
    <row r="38" spans="2:10" x14ac:dyDescent="0.25">
      <c r="B38" s="188" t="s">
        <v>68</v>
      </c>
      <c r="C38" s="212">
        <v>136966</v>
      </c>
      <c r="D38" s="212">
        <v>46309</v>
      </c>
      <c r="E38" s="212">
        <v>140298</v>
      </c>
      <c r="F38" s="212">
        <v>135627</v>
      </c>
      <c r="G38" s="212">
        <v>144210</v>
      </c>
      <c r="H38" s="213">
        <f t="shared" ref="H38:H50" si="9">IFERROR(G38/F38-1,"-")</f>
        <v>6.3283859408524767E-2</v>
      </c>
      <c r="I38" s="213">
        <f t="shared" ref="I38:I50" si="10">IFERROR(G38/C38-1,"-")</f>
        <v>5.2889038155454537E-2</v>
      </c>
      <c r="J38" s="213">
        <f t="shared" ref="J38:J50" si="11">G38/G$10</f>
        <v>0.25819608292496898</v>
      </c>
    </row>
    <row r="39" spans="2:10" x14ac:dyDescent="0.25">
      <c r="B39" s="191" t="s">
        <v>97</v>
      </c>
      <c r="C39" s="192">
        <v>17082</v>
      </c>
      <c r="D39" s="192">
        <v>15242</v>
      </c>
      <c r="E39" s="192">
        <v>19503</v>
      </c>
      <c r="F39" s="192">
        <v>15910</v>
      </c>
      <c r="G39" s="192">
        <v>15999</v>
      </c>
      <c r="H39" s="193">
        <f t="shared" si="9"/>
        <v>5.5939660590822449E-3</v>
      </c>
      <c r="I39" s="194">
        <f t="shared" si="10"/>
        <v>-6.3400070249385321E-2</v>
      </c>
      <c r="J39" s="193">
        <f t="shared" si="11"/>
        <v>2.864488683667276E-2</v>
      </c>
    </row>
    <row r="40" spans="2:10" x14ac:dyDescent="0.25">
      <c r="B40" s="196" t="s">
        <v>103</v>
      </c>
      <c r="C40" s="197">
        <v>7325</v>
      </c>
      <c r="D40" s="197">
        <v>8365</v>
      </c>
      <c r="E40" s="197">
        <v>8182</v>
      </c>
      <c r="F40" s="197">
        <v>7519</v>
      </c>
      <c r="G40" s="197">
        <v>7601</v>
      </c>
      <c r="H40" s="198">
        <f t="shared" si="9"/>
        <v>1.0905705545950273E-2</v>
      </c>
      <c r="I40" s="199">
        <f t="shared" si="10"/>
        <v>3.7679180887371988E-2</v>
      </c>
      <c r="J40" s="198">
        <f t="shared" si="11"/>
        <v>1.3608962112978915E-2</v>
      </c>
    </row>
    <row r="41" spans="2:10" x14ac:dyDescent="0.25">
      <c r="B41" s="196" t="s">
        <v>100</v>
      </c>
      <c r="C41" s="197">
        <v>9757</v>
      </c>
      <c r="D41" s="197">
        <v>6877</v>
      </c>
      <c r="E41" s="197">
        <v>11321</v>
      </c>
      <c r="F41" s="197">
        <v>8391</v>
      </c>
      <c r="G41" s="197">
        <v>8398</v>
      </c>
      <c r="H41" s="198">
        <f t="shared" si="9"/>
        <v>8.3422714813496945E-4</v>
      </c>
      <c r="I41" s="199">
        <f t="shared" si="10"/>
        <v>-0.13928461617300403</v>
      </c>
      <c r="J41" s="198">
        <f t="shared" si="11"/>
        <v>1.5035924723693845E-2</v>
      </c>
    </row>
    <row r="42" spans="2:10" x14ac:dyDescent="0.25">
      <c r="B42" s="191" t="s">
        <v>107</v>
      </c>
      <c r="C42" s="192">
        <v>119884</v>
      </c>
      <c r="D42" s="192">
        <v>31067</v>
      </c>
      <c r="E42" s="192">
        <v>120795</v>
      </c>
      <c r="F42" s="192">
        <v>119717</v>
      </c>
      <c r="G42" s="192">
        <v>128211</v>
      </c>
      <c r="H42" s="193">
        <f t="shared" si="9"/>
        <v>7.095065863661798E-2</v>
      </c>
      <c r="I42" s="194">
        <f t="shared" si="10"/>
        <v>6.9458810183177011E-2</v>
      </c>
      <c r="J42" s="193">
        <f t="shared" si="11"/>
        <v>0.22955119608829622</v>
      </c>
    </row>
    <row r="43" spans="2:10" x14ac:dyDescent="0.25">
      <c r="B43" s="196" t="s">
        <v>110</v>
      </c>
      <c r="C43" s="197">
        <v>74698</v>
      </c>
      <c r="D43" s="197">
        <v>5219</v>
      </c>
      <c r="E43" s="197">
        <v>71288</v>
      </c>
      <c r="F43" s="197">
        <v>73066</v>
      </c>
      <c r="G43" s="197">
        <v>77891</v>
      </c>
      <c r="H43" s="198">
        <f t="shared" si="9"/>
        <v>6.6036186461555291E-2</v>
      </c>
      <c r="I43" s="199">
        <f t="shared" si="10"/>
        <v>4.2745455032263235E-2</v>
      </c>
      <c r="J43" s="198">
        <f t="shared" si="11"/>
        <v>0.13945739612446265</v>
      </c>
    </row>
    <row r="44" spans="2:10" x14ac:dyDescent="0.25">
      <c r="B44" s="196" t="s">
        <v>113</v>
      </c>
      <c r="C44" s="197">
        <v>5206</v>
      </c>
      <c r="D44" s="197">
        <v>1616</v>
      </c>
      <c r="E44" s="197">
        <v>3513</v>
      </c>
      <c r="F44" s="197">
        <v>3042</v>
      </c>
      <c r="G44" s="197">
        <v>3031</v>
      </c>
      <c r="H44" s="198">
        <f t="shared" si="9"/>
        <v>-3.6160420775805946E-3</v>
      </c>
      <c r="I44" s="199">
        <f t="shared" si="10"/>
        <v>-0.41778716865155585</v>
      </c>
      <c r="J44" s="198">
        <f t="shared" si="11"/>
        <v>5.4267549223048399E-3</v>
      </c>
    </row>
    <row r="45" spans="2:10" x14ac:dyDescent="0.25">
      <c r="B45" s="196" t="s">
        <v>116</v>
      </c>
      <c r="C45" s="197">
        <v>2227</v>
      </c>
      <c r="D45" s="197">
        <v>2196</v>
      </c>
      <c r="E45" s="197">
        <v>2336</v>
      </c>
      <c r="F45" s="197">
        <v>2338</v>
      </c>
      <c r="G45" s="197">
        <v>2776</v>
      </c>
      <c r="H45" s="198">
        <f t="shared" si="9"/>
        <v>0.18733960650128312</v>
      </c>
      <c r="I45" s="199">
        <f t="shared" si="10"/>
        <v>0.24651998203861702</v>
      </c>
      <c r="J45" s="198">
        <f t="shared" si="11"/>
        <v>4.9701985035691971E-3</v>
      </c>
    </row>
    <row r="46" spans="2:10" x14ac:dyDescent="0.25">
      <c r="B46" s="196" t="s">
        <v>123</v>
      </c>
      <c r="C46" s="197">
        <v>5820</v>
      </c>
      <c r="D46" s="197">
        <v>3501</v>
      </c>
      <c r="E46" s="197">
        <v>6530</v>
      </c>
      <c r="F46" s="197">
        <v>5758</v>
      </c>
      <c r="G46" s="197">
        <v>6584</v>
      </c>
      <c r="H46" s="198">
        <f t="shared" si="9"/>
        <v>0.14345258770406399</v>
      </c>
      <c r="I46" s="199">
        <f t="shared" si="10"/>
        <v>0.13127147766323022</v>
      </c>
      <c r="J46" s="198">
        <f t="shared" si="11"/>
        <v>1.1788107690021468E-2</v>
      </c>
    </row>
    <row r="47" spans="2:10" x14ac:dyDescent="0.25">
      <c r="B47" s="196" t="s">
        <v>119</v>
      </c>
      <c r="C47" s="197">
        <v>4278</v>
      </c>
      <c r="D47" s="197">
        <v>2476</v>
      </c>
      <c r="E47" s="197">
        <v>4173</v>
      </c>
      <c r="F47" s="197">
        <v>4704</v>
      </c>
      <c r="G47" s="197">
        <v>4974</v>
      </c>
      <c r="H47" s="198">
        <f t="shared" si="9"/>
        <v>5.7397959183673519E-2</v>
      </c>
      <c r="I47" s="199">
        <f t="shared" si="10"/>
        <v>0.16269284712482479</v>
      </c>
      <c r="J47" s="198">
        <f t="shared" si="11"/>
        <v>8.9055357913376022E-3</v>
      </c>
    </row>
    <row r="48" spans="2:10" x14ac:dyDescent="0.25">
      <c r="B48" s="196" t="s">
        <v>128</v>
      </c>
      <c r="C48" s="197">
        <v>783</v>
      </c>
      <c r="D48" s="197">
        <v>965</v>
      </c>
      <c r="E48" s="197">
        <v>992</v>
      </c>
      <c r="F48" s="197">
        <v>601</v>
      </c>
      <c r="G48" s="197">
        <v>761</v>
      </c>
      <c r="H48" s="198">
        <f t="shared" si="9"/>
        <v>0.26622296173044924</v>
      </c>
      <c r="I48" s="199">
        <f t="shared" si="10"/>
        <v>-2.8097062579821253E-2</v>
      </c>
      <c r="J48" s="198">
        <f t="shared" si="11"/>
        <v>1.362507586893429E-3</v>
      </c>
    </row>
    <row r="49" spans="2:10" x14ac:dyDescent="0.25">
      <c r="B49" s="196" t="s">
        <v>131</v>
      </c>
      <c r="C49" s="197">
        <v>665</v>
      </c>
      <c r="D49" s="197">
        <v>71</v>
      </c>
      <c r="E49" s="197">
        <v>194</v>
      </c>
      <c r="F49" s="197">
        <v>285</v>
      </c>
      <c r="G49" s="197">
        <v>136</v>
      </c>
      <c r="H49" s="198">
        <f t="shared" si="9"/>
        <v>-0.52280701754385972</v>
      </c>
      <c r="I49" s="199">
        <f t="shared" si="10"/>
        <v>-0.79548872180451125</v>
      </c>
      <c r="J49" s="198">
        <f t="shared" si="11"/>
        <v>2.4349675665900965E-4</v>
      </c>
    </row>
    <row r="50" spans="2:10" x14ac:dyDescent="0.25">
      <c r="B50" s="202" t="s">
        <v>145</v>
      </c>
      <c r="C50" s="203">
        <f>C42-SUM(C43:C49)</f>
        <v>26207</v>
      </c>
      <c r="D50" s="203">
        <f>D42-SUM(D43:D49)</f>
        <v>15023</v>
      </c>
      <c r="E50" s="203">
        <f>E42-SUM(E43:E49)</f>
        <v>31769</v>
      </c>
      <c r="F50" s="203">
        <f>F42-SUM(F43:F49)</f>
        <v>29923</v>
      </c>
      <c r="G50" s="203">
        <f>G42-SUM(G43:G49)</f>
        <v>32058</v>
      </c>
      <c r="H50" s="204">
        <f t="shared" si="9"/>
        <v>7.1349797814390215E-2</v>
      </c>
      <c r="I50" s="205">
        <f t="shared" si="10"/>
        <v>0.22326096081199687</v>
      </c>
      <c r="J50" s="204">
        <f t="shared" si="11"/>
        <v>5.7397198713048027E-2</v>
      </c>
    </row>
    <row r="51" spans="2:10" x14ac:dyDescent="0.25">
      <c r="B51" s="187" t="s">
        <v>46</v>
      </c>
      <c r="C51" s="210"/>
      <c r="D51" s="210"/>
      <c r="E51" s="210"/>
      <c r="F51" s="210"/>
      <c r="G51" s="210"/>
      <c r="H51" s="211"/>
      <c r="I51" s="211"/>
      <c r="J51" s="211"/>
    </row>
    <row r="52" spans="2:10" x14ac:dyDescent="0.25">
      <c r="B52" s="188" t="s">
        <v>68</v>
      </c>
      <c r="C52" s="212">
        <v>3571</v>
      </c>
      <c r="D52" s="212">
        <v>2038</v>
      </c>
      <c r="E52" s="212">
        <v>2613</v>
      </c>
      <c r="F52" s="212">
        <v>3056</v>
      </c>
      <c r="G52" s="212">
        <v>2720</v>
      </c>
      <c r="H52" s="213">
        <f t="shared" ref="H52:H64" si="12">IFERROR(G52/F52-1,"-")</f>
        <v>-0.10994764397905754</v>
      </c>
      <c r="I52" s="213">
        <f t="shared" ref="I52:I64" si="13">IFERROR(G52/C52-1,"-")</f>
        <v>-0.23830859703164375</v>
      </c>
      <c r="J52" s="213">
        <f t="shared" ref="J52:J64" si="14">G52/G$10</f>
        <v>4.8699351331801932E-3</v>
      </c>
    </row>
    <row r="53" spans="2:10" x14ac:dyDescent="0.25">
      <c r="B53" s="191" t="s">
        <v>97</v>
      </c>
      <c r="C53" s="192">
        <v>1091</v>
      </c>
      <c r="D53" s="192">
        <v>863</v>
      </c>
      <c r="E53" s="192">
        <v>538</v>
      </c>
      <c r="F53" s="192">
        <v>1385</v>
      </c>
      <c r="G53" s="192">
        <v>937</v>
      </c>
      <c r="H53" s="193">
        <f t="shared" si="12"/>
        <v>-0.32346570397111918</v>
      </c>
      <c r="I53" s="194">
        <f t="shared" si="13"/>
        <v>-0.1411549037580202</v>
      </c>
      <c r="J53" s="193">
        <f t="shared" si="14"/>
        <v>1.6776210366874415E-3</v>
      </c>
    </row>
    <row r="54" spans="2:10" x14ac:dyDescent="0.25">
      <c r="B54" s="196" t="s">
        <v>103</v>
      </c>
      <c r="C54" s="197">
        <v>411</v>
      </c>
      <c r="D54" s="197">
        <v>480</v>
      </c>
      <c r="E54" s="197">
        <v>274</v>
      </c>
      <c r="F54" s="197">
        <v>1086</v>
      </c>
      <c r="G54" s="197">
        <v>651</v>
      </c>
      <c r="H54" s="198">
        <f t="shared" si="12"/>
        <v>-0.40055248618784534</v>
      </c>
      <c r="I54" s="199">
        <f t="shared" si="13"/>
        <v>0.58394160583941601</v>
      </c>
      <c r="J54" s="198">
        <f t="shared" si="14"/>
        <v>1.1655616807721711E-3</v>
      </c>
    </row>
    <row r="55" spans="2:10" x14ac:dyDescent="0.25">
      <c r="B55" s="196" t="s">
        <v>100</v>
      </c>
      <c r="C55" s="197">
        <v>680</v>
      </c>
      <c r="D55" s="197">
        <v>383</v>
      </c>
      <c r="E55" s="197">
        <v>264</v>
      </c>
      <c r="F55" s="197">
        <v>299</v>
      </c>
      <c r="G55" s="197">
        <v>286</v>
      </c>
      <c r="H55" s="198">
        <f t="shared" si="12"/>
        <v>-4.3478260869565188E-2</v>
      </c>
      <c r="I55" s="199">
        <f t="shared" si="13"/>
        <v>-0.57941176470588229</v>
      </c>
      <c r="J55" s="198">
        <f t="shared" si="14"/>
        <v>5.1205935591527028E-4</v>
      </c>
    </row>
    <row r="56" spans="2:10" x14ac:dyDescent="0.25">
      <c r="B56" s="191" t="s">
        <v>107</v>
      </c>
      <c r="C56" s="192">
        <v>2480</v>
      </c>
      <c r="D56" s="192">
        <v>1175</v>
      </c>
      <c r="E56" s="192">
        <v>2075</v>
      </c>
      <c r="F56" s="192">
        <v>1671</v>
      </c>
      <c r="G56" s="192">
        <v>1783</v>
      </c>
      <c r="H56" s="193">
        <f t="shared" si="12"/>
        <v>6.7025733093955653E-2</v>
      </c>
      <c r="I56" s="194">
        <f t="shared" si="13"/>
        <v>-0.28104838709677415</v>
      </c>
      <c r="J56" s="193">
        <f t="shared" si="14"/>
        <v>3.1923140964927516E-3</v>
      </c>
    </row>
    <row r="57" spans="2:10" x14ac:dyDescent="0.25">
      <c r="B57" s="196" t="s">
        <v>110</v>
      </c>
      <c r="C57" s="197">
        <v>950</v>
      </c>
      <c r="D57" s="197">
        <v>61</v>
      </c>
      <c r="E57" s="197">
        <v>1011</v>
      </c>
      <c r="F57" s="197">
        <v>667</v>
      </c>
      <c r="G57" s="197">
        <v>807</v>
      </c>
      <c r="H57" s="198">
        <f t="shared" si="12"/>
        <v>0.20989505247376306</v>
      </c>
      <c r="I57" s="199">
        <f t="shared" si="13"/>
        <v>-0.15052631578947373</v>
      </c>
      <c r="J57" s="198">
        <f t="shared" si="14"/>
        <v>1.4448667839986823E-3</v>
      </c>
    </row>
    <row r="58" spans="2:10" x14ac:dyDescent="0.25">
      <c r="B58" s="196" t="s">
        <v>113</v>
      </c>
      <c r="C58" s="197">
        <v>503</v>
      </c>
      <c r="D58" s="197">
        <v>442</v>
      </c>
      <c r="E58" s="197">
        <v>252</v>
      </c>
      <c r="F58" s="197">
        <v>215</v>
      </c>
      <c r="G58" s="197">
        <v>311</v>
      </c>
      <c r="H58" s="198">
        <f t="shared" si="12"/>
        <v>0.44651162790697674</v>
      </c>
      <c r="I58" s="199">
        <f t="shared" si="13"/>
        <v>-0.38170974155069581</v>
      </c>
      <c r="J58" s="198">
        <f t="shared" si="14"/>
        <v>5.5681978912464709E-4</v>
      </c>
    </row>
    <row r="59" spans="2:10" x14ac:dyDescent="0.25">
      <c r="B59" s="196" t="s">
        <v>116</v>
      </c>
      <c r="C59" s="197">
        <v>253</v>
      </c>
      <c r="D59" s="197">
        <v>108</v>
      </c>
      <c r="E59" s="197">
        <v>166</v>
      </c>
      <c r="F59" s="197">
        <v>173</v>
      </c>
      <c r="G59" s="197">
        <v>61</v>
      </c>
      <c r="H59" s="198">
        <f t="shared" si="12"/>
        <v>-0.64739884393063585</v>
      </c>
      <c r="I59" s="199">
        <f t="shared" si="13"/>
        <v>-0.75889328063241113</v>
      </c>
      <c r="J59" s="198">
        <f t="shared" si="14"/>
        <v>1.0921545703087933E-4</v>
      </c>
    </row>
    <row r="60" spans="2:10" x14ac:dyDescent="0.25">
      <c r="B60" s="196" t="s">
        <v>123</v>
      </c>
      <c r="C60" s="197">
        <v>46</v>
      </c>
      <c r="D60" s="197">
        <v>34</v>
      </c>
      <c r="E60" s="197">
        <v>77</v>
      </c>
      <c r="F60" s="197">
        <v>39</v>
      </c>
      <c r="G60" s="197">
        <v>41</v>
      </c>
      <c r="H60" s="198">
        <f t="shared" si="12"/>
        <v>5.1282051282051322E-2</v>
      </c>
      <c r="I60" s="199">
        <f t="shared" si="13"/>
        <v>-0.10869565217391308</v>
      </c>
      <c r="J60" s="198">
        <f t="shared" si="14"/>
        <v>7.3407110463377903E-5</v>
      </c>
    </row>
    <row r="61" spans="2:10" x14ac:dyDescent="0.25">
      <c r="B61" s="196" t="s">
        <v>119</v>
      </c>
      <c r="C61" s="197">
        <v>24</v>
      </c>
      <c r="D61" s="197">
        <v>61</v>
      </c>
      <c r="E61" s="197">
        <v>51</v>
      </c>
      <c r="F61" s="197">
        <v>27</v>
      </c>
      <c r="G61" s="197">
        <v>5</v>
      </c>
      <c r="H61" s="198">
        <f t="shared" si="12"/>
        <v>-0.81481481481481488</v>
      </c>
      <c r="I61" s="199">
        <f t="shared" si="13"/>
        <v>-0.79166666666666663</v>
      </c>
      <c r="J61" s="198">
        <f t="shared" si="14"/>
        <v>8.9520866418753556E-6</v>
      </c>
    </row>
    <row r="62" spans="2:10" x14ac:dyDescent="0.25">
      <c r="B62" s="196" t="s">
        <v>128</v>
      </c>
      <c r="C62" s="197">
        <v>4</v>
      </c>
      <c r="D62" s="197">
        <v>10</v>
      </c>
      <c r="E62" s="197">
        <v>13</v>
      </c>
      <c r="F62" s="197">
        <v>3</v>
      </c>
      <c r="G62" s="197">
        <v>6</v>
      </c>
      <c r="H62" s="198">
        <f t="shared" si="12"/>
        <v>1</v>
      </c>
      <c r="I62" s="199">
        <f t="shared" si="13"/>
        <v>0.5</v>
      </c>
      <c r="J62" s="198">
        <f t="shared" si="14"/>
        <v>1.0742503970250426E-5</v>
      </c>
    </row>
    <row r="63" spans="2:10" x14ac:dyDescent="0.25">
      <c r="B63" s="196" t="s">
        <v>131</v>
      </c>
      <c r="C63" s="197">
        <v>20</v>
      </c>
      <c r="D63" s="197">
        <v>3</v>
      </c>
      <c r="E63" s="197">
        <v>6</v>
      </c>
      <c r="F63" s="197">
        <v>0</v>
      </c>
      <c r="G63" s="197">
        <v>0</v>
      </c>
      <c r="H63" s="198" t="str">
        <f t="shared" si="12"/>
        <v>-</v>
      </c>
      <c r="I63" s="199">
        <f t="shared" si="13"/>
        <v>-1</v>
      </c>
      <c r="J63" s="198">
        <f t="shared" si="14"/>
        <v>0</v>
      </c>
    </row>
    <row r="64" spans="2:10" x14ac:dyDescent="0.25">
      <c r="B64" s="202" t="s">
        <v>145</v>
      </c>
      <c r="C64" s="203">
        <f>C56-SUM(C57:C63)</f>
        <v>680</v>
      </c>
      <c r="D64" s="203">
        <f>D56-SUM(D57:D63)</f>
        <v>456</v>
      </c>
      <c r="E64" s="203">
        <f>E56-SUM(E57:E63)</f>
        <v>499</v>
      </c>
      <c r="F64" s="203">
        <f>F56-SUM(F57:F63)</f>
        <v>547</v>
      </c>
      <c r="G64" s="203">
        <f>G56-SUM(G57:G63)</f>
        <v>552</v>
      </c>
      <c r="H64" s="204">
        <f t="shared" si="12"/>
        <v>9.1407678244972423E-3</v>
      </c>
      <c r="I64" s="205">
        <f t="shared" si="13"/>
        <v>-0.18823529411764706</v>
      </c>
      <c r="J64" s="204">
        <f t="shared" si="14"/>
        <v>9.8831036526303906E-4</v>
      </c>
    </row>
    <row r="65" spans="2:10" x14ac:dyDescent="0.25">
      <c r="B65" s="187" t="s">
        <v>47</v>
      </c>
      <c r="C65" s="210"/>
      <c r="D65" s="210"/>
      <c r="E65" s="210"/>
      <c r="F65" s="210"/>
      <c r="G65" s="210"/>
      <c r="H65" s="211"/>
      <c r="I65" s="211"/>
      <c r="J65" s="211"/>
    </row>
    <row r="66" spans="2:10" x14ac:dyDescent="0.25">
      <c r="B66" s="188" t="s">
        <v>68</v>
      </c>
      <c r="C66" s="212">
        <v>14912</v>
      </c>
      <c r="D66" s="212">
        <v>2426</v>
      </c>
      <c r="E66" s="212">
        <v>27893</v>
      </c>
      <c r="F66" s="212">
        <v>26664</v>
      </c>
      <c r="G66" s="212">
        <v>19100</v>
      </c>
      <c r="H66" s="213">
        <f t="shared" ref="H66:H78" si="15">IFERROR(G66/F66-1,"-")</f>
        <v>-0.28367836783678368</v>
      </c>
      <c r="I66" s="213">
        <f t="shared" ref="I66:I78" si="16">IFERROR(G66/C66-1,"-")</f>
        <v>0.2808476394849786</v>
      </c>
      <c r="J66" s="213">
        <f t="shared" ref="J66:J78" si="17">G66/G$10</f>
        <v>3.4196970971963857E-2</v>
      </c>
    </row>
    <row r="67" spans="2:10" x14ac:dyDescent="0.25">
      <c r="B67" s="191" t="s">
        <v>97</v>
      </c>
      <c r="C67" s="192">
        <v>6968</v>
      </c>
      <c r="D67" s="192">
        <v>2106</v>
      </c>
      <c r="E67" s="192">
        <v>12732</v>
      </c>
      <c r="F67" s="192">
        <v>13348</v>
      </c>
      <c r="G67" s="192">
        <v>4578</v>
      </c>
      <c r="H67" s="193">
        <f t="shared" si="15"/>
        <v>-0.65702727000299666</v>
      </c>
      <c r="I67" s="194">
        <f t="shared" si="16"/>
        <v>-0.34299655568312282</v>
      </c>
      <c r="J67" s="193">
        <f t="shared" si="17"/>
        <v>8.1965305293010739E-3</v>
      </c>
    </row>
    <row r="68" spans="2:10" x14ac:dyDescent="0.25">
      <c r="B68" s="196" t="s">
        <v>103</v>
      </c>
      <c r="C68" s="197">
        <v>3731</v>
      </c>
      <c r="D68" s="197">
        <v>1992</v>
      </c>
      <c r="E68" s="197">
        <v>11475</v>
      </c>
      <c r="F68" s="197">
        <v>10243</v>
      </c>
      <c r="G68" s="197">
        <v>2063</v>
      </c>
      <c r="H68" s="198">
        <f t="shared" si="15"/>
        <v>-0.79859416186664067</v>
      </c>
      <c r="I68" s="199">
        <f t="shared" si="16"/>
        <v>-0.44706512999195924</v>
      </c>
      <c r="J68" s="198">
        <f t="shared" si="17"/>
        <v>3.6936309484377713E-3</v>
      </c>
    </row>
    <row r="69" spans="2:10" x14ac:dyDescent="0.25">
      <c r="B69" s="196" t="s">
        <v>100</v>
      </c>
      <c r="C69" s="197">
        <v>3237</v>
      </c>
      <c r="D69" s="197">
        <v>114</v>
      </c>
      <c r="E69" s="197">
        <v>1257</v>
      </c>
      <c r="F69" s="197">
        <v>3105</v>
      </c>
      <c r="G69" s="197">
        <v>2515</v>
      </c>
      <c r="H69" s="198">
        <f t="shared" si="15"/>
        <v>-0.19001610305958128</v>
      </c>
      <c r="I69" s="199">
        <f t="shared" si="16"/>
        <v>-0.22304603027494596</v>
      </c>
      <c r="J69" s="198">
        <f t="shared" si="17"/>
        <v>4.5028995808633031E-3</v>
      </c>
    </row>
    <row r="70" spans="2:10" x14ac:dyDescent="0.25">
      <c r="B70" s="191" t="s">
        <v>107</v>
      </c>
      <c r="C70" s="192">
        <v>7944</v>
      </c>
      <c r="D70" s="192">
        <v>320</v>
      </c>
      <c r="E70" s="192">
        <v>15161</v>
      </c>
      <c r="F70" s="192">
        <v>13316</v>
      </c>
      <c r="G70" s="192">
        <v>14522</v>
      </c>
      <c r="H70" s="193">
        <f t="shared" si="15"/>
        <v>9.0567738059477376E-2</v>
      </c>
      <c r="I70" s="194">
        <f t="shared" si="16"/>
        <v>0.82804632426988922</v>
      </c>
      <c r="J70" s="193">
        <f t="shared" si="17"/>
        <v>2.6000440442662781E-2</v>
      </c>
    </row>
    <row r="71" spans="2:10" x14ac:dyDescent="0.25">
      <c r="B71" s="196" t="s">
        <v>110</v>
      </c>
      <c r="C71" s="197">
        <v>3569</v>
      </c>
      <c r="D71" s="197">
        <v>0</v>
      </c>
      <c r="E71" s="197">
        <v>8685</v>
      </c>
      <c r="F71" s="197">
        <v>5779</v>
      </c>
      <c r="G71" s="197">
        <v>8571</v>
      </c>
      <c r="H71" s="198">
        <f t="shared" si="15"/>
        <v>0.48312856895656697</v>
      </c>
      <c r="I71" s="199">
        <f t="shared" si="16"/>
        <v>1.4015130288596245</v>
      </c>
      <c r="J71" s="198">
        <f t="shared" si="17"/>
        <v>1.5345666921502733E-2</v>
      </c>
    </row>
    <row r="72" spans="2:10" x14ac:dyDescent="0.25">
      <c r="B72" s="196" t="s">
        <v>113</v>
      </c>
      <c r="C72" s="197">
        <v>739</v>
      </c>
      <c r="D72" s="197">
        <v>30</v>
      </c>
      <c r="E72" s="197">
        <v>237</v>
      </c>
      <c r="F72" s="197">
        <v>540</v>
      </c>
      <c r="G72" s="197">
        <v>747</v>
      </c>
      <c r="H72" s="198">
        <f t="shared" si="15"/>
        <v>0.3833333333333333</v>
      </c>
      <c r="I72" s="199">
        <f t="shared" si="16"/>
        <v>1.0825439783491264E-2</v>
      </c>
      <c r="J72" s="198">
        <f t="shared" si="17"/>
        <v>1.3374417442961781E-3</v>
      </c>
    </row>
    <row r="73" spans="2:10" x14ac:dyDescent="0.25">
      <c r="B73" s="196" t="s">
        <v>116</v>
      </c>
      <c r="C73" s="197">
        <v>907</v>
      </c>
      <c r="D73" s="197">
        <v>184</v>
      </c>
      <c r="E73" s="197">
        <v>1882</v>
      </c>
      <c r="F73" s="197">
        <v>1806</v>
      </c>
      <c r="G73" s="197">
        <v>1006</v>
      </c>
      <c r="H73" s="198">
        <f t="shared" si="15"/>
        <v>-0.44296788482834992</v>
      </c>
      <c r="I73" s="199">
        <f t="shared" si="16"/>
        <v>0.10915104740904069</v>
      </c>
      <c r="J73" s="198">
        <f t="shared" si="17"/>
        <v>1.8011598323453214E-3</v>
      </c>
    </row>
    <row r="74" spans="2:10" x14ac:dyDescent="0.25">
      <c r="B74" s="196" t="s">
        <v>123</v>
      </c>
      <c r="C74" s="197">
        <v>89</v>
      </c>
      <c r="D74" s="197">
        <v>6</v>
      </c>
      <c r="E74" s="197">
        <v>275</v>
      </c>
      <c r="F74" s="197">
        <v>481</v>
      </c>
      <c r="G74" s="197">
        <v>278</v>
      </c>
      <c r="H74" s="198">
        <f t="shared" si="15"/>
        <v>-0.42203742203742201</v>
      </c>
      <c r="I74" s="199">
        <f t="shared" si="16"/>
        <v>2.1235955056179776</v>
      </c>
      <c r="J74" s="198">
        <f t="shared" si="17"/>
        <v>4.977360172882697E-4</v>
      </c>
    </row>
    <row r="75" spans="2:10" x14ac:dyDescent="0.25">
      <c r="B75" s="196" t="s">
        <v>119</v>
      </c>
      <c r="C75" s="197">
        <v>134</v>
      </c>
      <c r="D75" s="197">
        <v>33</v>
      </c>
      <c r="E75" s="197">
        <v>569</v>
      </c>
      <c r="F75" s="197">
        <v>610</v>
      </c>
      <c r="G75" s="197">
        <v>514</v>
      </c>
      <c r="H75" s="198">
        <f t="shared" si="15"/>
        <v>-0.15737704918032791</v>
      </c>
      <c r="I75" s="199">
        <f t="shared" si="16"/>
        <v>2.8358208955223883</v>
      </c>
      <c r="J75" s="198">
        <f t="shared" si="17"/>
        <v>9.2027450678478645E-4</v>
      </c>
    </row>
    <row r="76" spans="2:10" x14ac:dyDescent="0.25">
      <c r="B76" s="196" t="s">
        <v>128</v>
      </c>
      <c r="C76" s="197">
        <v>70</v>
      </c>
      <c r="D76" s="197">
        <v>0</v>
      </c>
      <c r="E76" s="197">
        <v>13</v>
      </c>
      <c r="F76" s="197">
        <v>29</v>
      </c>
      <c r="G76" s="197">
        <v>4</v>
      </c>
      <c r="H76" s="198">
        <f t="shared" si="15"/>
        <v>-0.86206896551724133</v>
      </c>
      <c r="I76" s="199">
        <f t="shared" si="16"/>
        <v>-0.94285714285714284</v>
      </c>
      <c r="J76" s="198">
        <f t="shared" si="17"/>
        <v>7.1616693135002834E-6</v>
      </c>
    </row>
    <row r="77" spans="2:10" x14ac:dyDescent="0.25">
      <c r="B77" s="196" t="s">
        <v>131</v>
      </c>
      <c r="C77" s="197">
        <v>26</v>
      </c>
      <c r="D77" s="197">
        <v>0</v>
      </c>
      <c r="E77" s="197">
        <v>10</v>
      </c>
      <c r="F77" s="197">
        <v>27</v>
      </c>
      <c r="G77" s="197">
        <v>0</v>
      </c>
      <c r="H77" s="198">
        <f t="shared" si="15"/>
        <v>-1</v>
      </c>
      <c r="I77" s="199">
        <f t="shared" si="16"/>
        <v>-1</v>
      </c>
      <c r="J77" s="198">
        <f t="shared" si="17"/>
        <v>0</v>
      </c>
    </row>
    <row r="78" spans="2:10" x14ac:dyDescent="0.25">
      <c r="B78" s="202" t="s">
        <v>145</v>
      </c>
      <c r="C78" s="203">
        <f>C70-SUM(C71:C77)</f>
        <v>2410</v>
      </c>
      <c r="D78" s="203">
        <f>D70-SUM(D71:D77)</f>
        <v>67</v>
      </c>
      <c r="E78" s="203">
        <f>E70-SUM(E71:E77)</f>
        <v>3490</v>
      </c>
      <c r="F78" s="203">
        <f>F70-SUM(F71:F77)</f>
        <v>4044</v>
      </c>
      <c r="G78" s="203">
        <f>G70-SUM(G71:G77)</f>
        <v>3402</v>
      </c>
      <c r="H78" s="204">
        <f t="shared" si="15"/>
        <v>-0.15875370919881304</v>
      </c>
      <c r="I78" s="205">
        <f t="shared" si="16"/>
        <v>0.41161825726141088</v>
      </c>
      <c r="J78" s="204">
        <f t="shared" si="17"/>
        <v>6.0909997511319914E-3</v>
      </c>
    </row>
    <row r="79" spans="2:10" x14ac:dyDescent="0.25">
      <c r="B79" s="187" t="s">
        <v>48</v>
      </c>
      <c r="C79" s="210"/>
      <c r="D79" s="210"/>
      <c r="E79" s="210"/>
      <c r="F79" s="210"/>
      <c r="G79" s="210"/>
      <c r="H79" s="211"/>
      <c r="I79" s="211"/>
      <c r="J79" s="211"/>
    </row>
    <row r="80" spans="2:10" x14ac:dyDescent="0.25">
      <c r="B80" s="188" t="s">
        <v>68</v>
      </c>
      <c r="C80" s="212">
        <v>84639</v>
      </c>
      <c r="D80" s="212">
        <v>44986</v>
      </c>
      <c r="E80" s="212">
        <v>84199</v>
      </c>
      <c r="F80" s="212">
        <v>86585</v>
      </c>
      <c r="G80" s="212">
        <v>101084</v>
      </c>
      <c r="H80" s="213">
        <f t="shared" ref="H80:H92" si="18">IFERROR(G80/F80-1,"-")</f>
        <v>0.16745394698850835</v>
      </c>
      <c r="I80" s="213">
        <f t="shared" ref="I80:I92" si="19">IFERROR(G80/C80-1,"-")</f>
        <v>0.19429577381585328</v>
      </c>
      <c r="J80" s="213">
        <f t="shared" ref="J80:J92" si="20">G80/G$10</f>
        <v>0.18098254522146567</v>
      </c>
    </row>
    <row r="81" spans="2:10" x14ac:dyDescent="0.25">
      <c r="B81" s="191" t="s">
        <v>97</v>
      </c>
      <c r="C81" s="192">
        <v>44693</v>
      </c>
      <c r="D81" s="192">
        <v>29508</v>
      </c>
      <c r="E81" s="192">
        <v>49388</v>
      </c>
      <c r="F81" s="192">
        <v>47019</v>
      </c>
      <c r="G81" s="192">
        <v>49842</v>
      </c>
      <c r="H81" s="193">
        <f t="shared" si="18"/>
        <v>6.0039558476360666E-2</v>
      </c>
      <c r="I81" s="194">
        <f t="shared" si="19"/>
        <v>0.11520819815183581</v>
      </c>
      <c r="J81" s="193">
        <f t="shared" si="20"/>
        <v>8.9237980480870283E-2</v>
      </c>
    </row>
    <row r="82" spans="2:10" x14ac:dyDescent="0.25">
      <c r="B82" s="196" t="s">
        <v>103</v>
      </c>
      <c r="C82" s="197">
        <v>9730</v>
      </c>
      <c r="D82" s="197">
        <v>10173</v>
      </c>
      <c r="E82" s="197">
        <v>16867</v>
      </c>
      <c r="F82" s="197">
        <v>14974</v>
      </c>
      <c r="G82" s="197">
        <v>15712</v>
      </c>
      <c r="H82" s="198">
        <f t="shared" si="18"/>
        <v>4.928542807533054E-2</v>
      </c>
      <c r="I82" s="199">
        <f t="shared" si="19"/>
        <v>0.61479958890030839</v>
      </c>
      <c r="J82" s="198">
        <f t="shared" si="20"/>
        <v>2.8131037063429114E-2</v>
      </c>
    </row>
    <row r="83" spans="2:10" x14ac:dyDescent="0.25">
      <c r="B83" s="196" t="s">
        <v>100</v>
      </c>
      <c r="C83" s="197">
        <v>34963</v>
      </c>
      <c r="D83" s="197">
        <v>19335</v>
      </c>
      <c r="E83" s="197">
        <v>32521</v>
      </c>
      <c r="F83" s="197">
        <v>32045</v>
      </c>
      <c r="G83" s="197">
        <v>34130</v>
      </c>
      <c r="H83" s="198">
        <f t="shared" si="18"/>
        <v>6.5064752691527561E-2</v>
      </c>
      <c r="I83" s="199">
        <f t="shared" si="19"/>
        <v>-2.3825186625861638E-2</v>
      </c>
      <c r="J83" s="198">
        <f t="shared" si="20"/>
        <v>6.1106943417441169E-2</v>
      </c>
    </row>
    <row r="84" spans="2:10" x14ac:dyDescent="0.25">
      <c r="B84" s="191" t="s">
        <v>107</v>
      </c>
      <c r="C84" s="192">
        <v>39946</v>
      </c>
      <c r="D84" s="192">
        <v>15478</v>
      </c>
      <c r="E84" s="192">
        <v>34811</v>
      </c>
      <c r="F84" s="192">
        <v>39566</v>
      </c>
      <c r="G84" s="192">
        <v>51242</v>
      </c>
      <c r="H84" s="193">
        <f t="shared" si="18"/>
        <v>0.29510185512814036</v>
      </c>
      <c r="I84" s="194">
        <f t="shared" si="19"/>
        <v>0.28278175536974914</v>
      </c>
      <c r="J84" s="193">
        <f t="shared" si="20"/>
        <v>9.1744564740595391E-2</v>
      </c>
    </row>
    <row r="85" spans="2:10" x14ac:dyDescent="0.25">
      <c r="B85" s="196" t="s">
        <v>110</v>
      </c>
      <c r="C85" s="197">
        <v>8119</v>
      </c>
      <c r="D85" s="197">
        <v>1002</v>
      </c>
      <c r="E85" s="197">
        <v>8917</v>
      </c>
      <c r="F85" s="197">
        <v>9578</v>
      </c>
      <c r="G85" s="197">
        <v>12336</v>
      </c>
      <c r="H85" s="198">
        <f t="shared" si="18"/>
        <v>0.28795155564836072</v>
      </c>
      <c r="I85" s="199">
        <f t="shared" si="19"/>
        <v>0.5193989407562507</v>
      </c>
      <c r="J85" s="198">
        <f t="shared" si="20"/>
        <v>2.2086588162834875E-2</v>
      </c>
    </row>
    <row r="86" spans="2:10" x14ac:dyDescent="0.25">
      <c r="B86" s="196" t="s">
        <v>113</v>
      </c>
      <c r="C86" s="197">
        <v>13694</v>
      </c>
      <c r="D86" s="197">
        <v>4013</v>
      </c>
      <c r="E86" s="197">
        <v>9215</v>
      </c>
      <c r="F86" s="197">
        <v>8519</v>
      </c>
      <c r="G86" s="197">
        <v>9969</v>
      </c>
      <c r="H86" s="198">
        <f t="shared" si="18"/>
        <v>0.17020777086512506</v>
      </c>
      <c r="I86" s="199">
        <f t="shared" si="19"/>
        <v>-0.27201694172630353</v>
      </c>
      <c r="J86" s="198">
        <f t="shared" si="20"/>
        <v>1.7848670346571081E-2</v>
      </c>
    </row>
    <row r="87" spans="2:10" x14ac:dyDescent="0.25">
      <c r="B87" s="196" t="s">
        <v>116</v>
      </c>
      <c r="C87" s="197">
        <v>2297</v>
      </c>
      <c r="D87" s="197">
        <v>2209</v>
      </c>
      <c r="E87" s="197">
        <v>2595</v>
      </c>
      <c r="F87" s="197">
        <v>3394</v>
      </c>
      <c r="G87" s="197">
        <v>6368</v>
      </c>
      <c r="H87" s="198">
        <f t="shared" si="18"/>
        <v>0.87625220978196827</v>
      </c>
      <c r="I87" s="199">
        <f t="shared" si="19"/>
        <v>1.7723117109272963</v>
      </c>
      <c r="J87" s="198">
        <f t="shared" si="20"/>
        <v>1.1401377547092452E-2</v>
      </c>
    </row>
    <row r="88" spans="2:10" x14ac:dyDescent="0.25">
      <c r="B88" s="196" t="s">
        <v>123</v>
      </c>
      <c r="C88" s="197">
        <v>1645</v>
      </c>
      <c r="D88" s="197">
        <v>573</v>
      </c>
      <c r="E88" s="197">
        <v>1125</v>
      </c>
      <c r="F88" s="197">
        <v>1281</v>
      </c>
      <c r="G88" s="197">
        <v>2772</v>
      </c>
      <c r="H88" s="198">
        <f t="shared" si="18"/>
        <v>1.1639344262295084</v>
      </c>
      <c r="I88" s="199">
        <f t="shared" si="19"/>
        <v>0.68510638297872339</v>
      </c>
      <c r="J88" s="198">
        <f t="shared" si="20"/>
        <v>4.9630368342556963E-3</v>
      </c>
    </row>
    <row r="89" spans="2:10" x14ac:dyDescent="0.25">
      <c r="B89" s="196" t="s">
        <v>119</v>
      </c>
      <c r="C89" s="197">
        <v>900</v>
      </c>
      <c r="D89" s="197">
        <v>431</v>
      </c>
      <c r="E89" s="197">
        <v>588</v>
      </c>
      <c r="F89" s="197">
        <v>873</v>
      </c>
      <c r="G89" s="197">
        <v>1365</v>
      </c>
      <c r="H89" s="198">
        <f t="shared" si="18"/>
        <v>0.56357388316151202</v>
      </c>
      <c r="I89" s="199">
        <f t="shared" si="19"/>
        <v>0.51666666666666661</v>
      </c>
      <c r="J89" s="198">
        <f t="shared" si="20"/>
        <v>2.4439196532319717E-3</v>
      </c>
    </row>
    <row r="90" spans="2:10" x14ac:dyDescent="0.25">
      <c r="B90" s="196" t="s">
        <v>128</v>
      </c>
      <c r="C90" s="197">
        <v>414</v>
      </c>
      <c r="D90" s="197">
        <v>145</v>
      </c>
      <c r="E90" s="197">
        <v>437</v>
      </c>
      <c r="F90" s="197">
        <v>185</v>
      </c>
      <c r="G90" s="197">
        <v>247</v>
      </c>
      <c r="H90" s="198">
        <f t="shared" si="18"/>
        <v>0.33513513513513504</v>
      </c>
      <c r="I90" s="199">
        <f t="shared" si="19"/>
        <v>-0.40338164251207731</v>
      </c>
      <c r="J90" s="198">
        <f t="shared" si="20"/>
        <v>4.4223308010864253E-4</v>
      </c>
    </row>
    <row r="91" spans="2:10" x14ac:dyDescent="0.25">
      <c r="B91" s="196" t="s">
        <v>131</v>
      </c>
      <c r="C91" s="197">
        <v>354</v>
      </c>
      <c r="D91" s="197">
        <v>42</v>
      </c>
      <c r="E91" s="197">
        <v>166</v>
      </c>
      <c r="F91" s="197">
        <v>161</v>
      </c>
      <c r="G91" s="197">
        <v>98</v>
      </c>
      <c r="H91" s="198">
        <f t="shared" si="18"/>
        <v>-0.39130434782608692</v>
      </c>
      <c r="I91" s="199">
        <f t="shared" si="19"/>
        <v>-0.7231638418079096</v>
      </c>
      <c r="J91" s="198">
        <f t="shared" si="20"/>
        <v>1.7546089818075696E-4</v>
      </c>
    </row>
    <row r="92" spans="2:10" x14ac:dyDescent="0.25">
      <c r="B92" s="202" t="s">
        <v>145</v>
      </c>
      <c r="C92" s="203">
        <f>C84-SUM(C85:C91)</f>
        <v>12523</v>
      </c>
      <c r="D92" s="203">
        <f>D84-SUM(D85:D91)</f>
        <v>7063</v>
      </c>
      <c r="E92" s="203">
        <f>E84-SUM(E85:E91)</f>
        <v>11768</v>
      </c>
      <c r="F92" s="203">
        <f>F84-SUM(F85:F91)</f>
        <v>15575</v>
      </c>
      <c r="G92" s="203">
        <f>G84-SUM(G85:G91)</f>
        <v>18087</v>
      </c>
      <c r="H92" s="204">
        <f t="shared" si="18"/>
        <v>0.1612841091492776</v>
      </c>
      <c r="I92" s="205">
        <f t="shared" si="19"/>
        <v>0.44430248343048784</v>
      </c>
      <c r="J92" s="204">
        <f t="shared" si="20"/>
        <v>3.2383278218319905E-2</v>
      </c>
    </row>
    <row r="93" spans="2:10" x14ac:dyDescent="0.25">
      <c r="B93" s="187" t="s">
        <v>49</v>
      </c>
      <c r="C93" s="210"/>
      <c r="D93" s="210"/>
      <c r="E93" s="210"/>
      <c r="F93" s="210"/>
      <c r="G93" s="210"/>
      <c r="H93" s="211"/>
      <c r="I93" s="211"/>
      <c r="J93" s="211"/>
    </row>
    <row r="94" spans="2:10" x14ac:dyDescent="0.25">
      <c r="B94" s="188" t="s">
        <v>68</v>
      </c>
      <c r="C94" s="212">
        <v>4535</v>
      </c>
      <c r="D94" s="212">
        <v>2531</v>
      </c>
      <c r="E94" s="212">
        <v>4460</v>
      </c>
      <c r="F94" s="212">
        <v>4564</v>
      </c>
      <c r="G94" s="212">
        <v>4705</v>
      </c>
      <c r="H94" s="213">
        <f t="shared" ref="H94:H106" si="21">IFERROR(G94/F94-1,"-")</f>
        <v>3.0893952673093805E-2</v>
      </c>
      <c r="I94" s="213">
        <f t="shared" ref="I94:I106" si="22">IFERROR(G94/C94-1,"-")</f>
        <v>3.7486218302094754E-2</v>
      </c>
      <c r="J94" s="213">
        <f t="shared" ref="J94:J106" si="23">G94/G$10</f>
        <v>8.4239135300047084E-3</v>
      </c>
    </row>
    <row r="95" spans="2:10" x14ac:dyDescent="0.25">
      <c r="B95" s="191" t="s">
        <v>97</v>
      </c>
      <c r="C95" s="192">
        <v>3456</v>
      </c>
      <c r="D95" s="192">
        <v>1673</v>
      </c>
      <c r="E95" s="192">
        <v>3404</v>
      </c>
      <c r="F95" s="192">
        <v>3332</v>
      </c>
      <c r="G95" s="192">
        <v>3522</v>
      </c>
      <c r="H95" s="193">
        <f t="shared" si="21"/>
        <v>5.7022809123649543E-2</v>
      </c>
      <c r="I95" s="194">
        <f t="shared" si="22"/>
        <v>1.9097222222222321E-2</v>
      </c>
      <c r="J95" s="193">
        <f t="shared" si="23"/>
        <v>6.3058498305369999E-3</v>
      </c>
    </row>
    <row r="96" spans="2:10" x14ac:dyDescent="0.25">
      <c r="B96" s="196" t="s">
        <v>103</v>
      </c>
      <c r="C96" s="197">
        <v>1798</v>
      </c>
      <c r="D96" s="197">
        <v>647</v>
      </c>
      <c r="E96" s="197">
        <v>1737</v>
      </c>
      <c r="F96" s="197">
        <v>1249</v>
      </c>
      <c r="G96" s="197">
        <v>1629</v>
      </c>
      <c r="H96" s="198">
        <f t="shared" si="21"/>
        <v>0.30424339471577255</v>
      </c>
      <c r="I96" s="199">
        <f t="shared" si="22"/>
        <v>-9.3993325917686277E-2</v>
      </c>
      <c r="J96" s="198">
        <f t="shared" si="23"/>
        <v>2.9165898279229904E-3</v>
      </c>
    </row>
    <row r="97" spans="2:10" x14ac:dyDescent="0.25">
      <c r="B97" s="196" t="s">
        <v>100</v>
      </c>
      <c r="C97" s="197">
        <v>1658</v>
      </c>
      <c r="D97" s="197">
        <v>1026</v>
      </c>
      <c r="E97" s="197">
        <v>1667</v>
      </c>
      <c r="F97" s="197">
        <v>2083</v>
      </c>
      <c r="G97" s="197">
        <v>1893</v>
      </c>
      <c r="H97" s="198">
        <f t="shared" si="21"/>
        <v>-9.1214594335093602E-2</v>
      </c>
      <c r="I97" s="199">
        <f t="shared" si="22"/>
        <v>0.14173703256936077</v>
      </c>
      <c r="J97" s="198">
        <f t="shared" si="23"/>
        <v>3.3892600026140091E-3</v>
      </c>
    </row>
    <row r="98" spans="2:10" x14ac:dyDescent="0.25">
      <c r="B98" s="191" t="s">
        <v>107</v>
      </c>
      <c r="C98" s="192">
        <v>1079</v>
      </c>
      <c r="D98" s="192">
        <v>858</v>
      </c>
      <c r="E98" s="192">
        <v>1056</v>
      </c>
      <c r="F98" s="192">
        <v>1232</v>
      </c>
      <c r="G98" s="192">
        <v>1183</v>
      </c>
      <c r="H98" s="193">
        <f t="shared" si="21"/>
        <v>-3.9772727272727293E-2</v>
      </c>
      <c r="I98" s="194">
        <f t="shared" si="22"/>
        <v>9.6385542168674787E-2</v>
      </c>
      <c r="J98" s="193">
        <f t="shared" si="23"/>
        <v>2.1180636994677089E-3</v>
      </c>
    </row>
    <row r="99" spans="2:10" x14ac:dyDescent="0.25">
      <c r="B99" s="196" t="s">
        <v>110</v>
      </c>
      <c r="C99" s="197">
        <v>131</v>
      </c>
      <c r="D99" s="197">
        <v>58</v>
      </c>
      <c r="E99" s="197">
        <v>101</v>
      </c>
      <c r="F99" s="197">
        <v>174</v>
      </c>
      <c r="G99" s="197">
        <v>160</v>
      </c>
      <c r="H99" s="198">
        <f t="shared" si="21"/>
        <v>-8.0459770114942541E-2</v>
      </c>
      <c r="I99" s="199">
        <f t="shared" si="22"/>
        <v>0.22137404580152675</v>
      </c>
      <c r="J99" s="198">
        <f t="shared" si="23"/>
        <v>2.8646677254001138E-4</v>
      </c>
    </row>
    <row r="100" spans="2:10" x14ac:dyDescent="0.25">
      <c r="B100" s="196" t="s">
        <v>113</v>
      </c>
      <c r="C100" s="197">
        <v>91</v>
      </c>
      <c r="D100" s="197">
        <v>149</v>
      </c>
      <c r="E100" s="197">
        <v>159</v>
      </c>
      <c r="F100" s="197">
        <v>128</v>
      </c>
      <c r="G100" s="197">
        <v>126</v>
      </c>
      <c r="H100" s="198">
        <f t="shared" si="21"/>
        <v>-1.5625E-2</v>
      </c>
      <c r="I100" s="199">
        <f t="shared" si="22"/>
        <v>0.38461538461538458</v>
      </c>
      <c r="J100" s="198">
        <f t="shared" si="23"/>
        <v>2.2559258337525895E-4</v>
      </c>
    </row>
    <row r="101" spans="2:10" x14ac:dyDescent="0.25">
      <c r="B101" s="196" t="s">
        <v>116</v>
      </c>
      <c r="C101" s="197">
        <v>227</v>
      </c>
      <c r="D101" s="197">
        <v>219</v>
      </c>
      <c r="E101" s="197">
        <v>201</v>
      </c>
      <c r="F101" s="197">
        <v>190</v>
      </c>
      <c r="G101" s="197">
        <v>188</v>
      </c>
      <c r="H101" s="198">
        <f t="shared" si="21"/>
        <v>-1.0526315789473717E-2</v>
      </c>
      <c r="I101" s="199">
        <f t="shared" si="22"/>
        <v>-0.17180616740088106</v>
      </c>
      <c r="J101" s="198">
        <f t="shared" si="23"/>
        <v>3.3659845773451334E-4</v>
      </c>
    </row>
    <row r="102" spans="2:10" x14ac:dyDescent="0.25">
      <c r="B102" s="196" t="s">
        <v>123</v>
      </c>
      <c r="C102" s="197">
        <v>52</v>
      </c>
      <c r="D102" s="197">
        <v>15</v>
      </c>
      <c r="E102" s="197">
        <v>55</v>
      </c>
      <c r="F102" s="197">
        <v>44</v>
      </c>
      <c r="G102" s="197">
        <v>35</v>
      </c>
      <c r="H102" s="198">
        <f t="shared" si="21"/>
        <v>-0.20454545454545459</v>
      </c>
      <c r="I102" s="199">
        <f t="shared" si="22"/>
        <v>-0.32692307692307687</v>
      </c>
      <c r="J102" s="198">
        <f t="shared" si="23"/>
        <v>6.2664606493127484E-5</v>
      </c>
    </row>
    <row r="103" spans="2:10" x14ac:dyDescent="0.25">
      <c r="B103" s="196" t="s">
        <v>119</v>
      </c>
      <c r="C103" s="197">
        <v>26</v>
      </c>
      <c r="D103" s="197">
        <v>47</v>
      </c>
      <c r="E103" s="197">
        <v>62</v>
      </c>
      <c r="F103" s="197">
        <v>43</v>
      </c>
      <c r="G103" s="197">
        <v>25</v>
      </c>
      <c r="H103" s="198">
        <f t="shared" si="21"/>
        <v>-0.41860465116279066</v>
      </c>
      <c r="I103" s="199">
        <f t="shared" si="22"/>
        <v>-3.8461538461538436E-2</v>
      </c>
      <c r="J103" s="198">
        <f t="shared" si="23"/>
        <v>4.4760433209376776E-5</v>
      </c>
    </row>
    <row r="104" spans="2:10" x14ac:dyDescent="0.25">
      <c r="B104" s="196" t="s">
        <v>128</v>
      </c>
      <c r="C104" s="197">
        <v>3</v>
      </c>
      <c r="D104" s="197">
        <v>2</v>
      </c>
      <c r="E104" s="197">
        <v>8</v>
      </c>
      <c r="F104" s="197">
        <v>9</v>
      </c>
      <c r="G104" s="197">
        <v>12</v>
      </c>
      <c r="H104" s="198">
        <f t="shared" si="21"/>
        <v>0.33333333333333326</v>
      </c>
      <c r="I104" s="199">
        <f t="shared" si="22"/>
        <v>3</v>
      </c>
      <c r="J104" s="198">
        <f t="shared" si="23"/>
        <v>2.1485007940500852E-5</v>
      </c>
    </row>
    <row r="105" spans="2:10" x14ac:dyDescent="0.25">
      <c r="B105" s="196" t="s">
        <v>131</v>
      </c>
      <c r="C105" s="197">
        <v>13</v>
      </c>
      <c r="D105" s="197">
        <v>2</v>
      </c>
      <c r="E105" s="197">
        <v>5</v>
      </c>
      <c r="F105" s="197">
        <v>9</v>
      </c>
      <c r="G105" s="197">
        <v>2</v>
      </c>
      <c r="H105" s="198">
        <f t="shared" si="21"/>
        <v>-0.77777777777777779</v>
      </c>
      <c r="I105" s="199">
        <f t="shared" si="22"/>
        <v>-0.84615384615384615</v>
      </c>
      <c r="J105" s="198">
        <f t="shared" si="23"/>
        <v>3.5808346567501417E-6</v>
      </c>
    </row>
    <row r="106" spans="2:10" x14ac:dyDescent="0.25">
      <c r="B106" s="202" t="s">
        <v>145</v>
      </c>
      <c r="C106" s="203">
        <f>C98-SUM(C99:C105)</f>
        <v>536</v>
      </c>
      <c r="D106" s="203">
        <f>D98-SUM(D99:D105)</f>
        <v>366</v>
      </c>
      <c r="E106" s="203">
        <f>E98-SUM(E99:E105)</f>
        <v>465</v>
      </c>
      <c r="F106" s="203">
        <f>F98-SUM(F99:F105)</f>
        <v>635</v>
      </c>
      <c r="G106" s="203">
        <f>G98-SUM(G99:G105)</f>
        <v>635</v>
      </c>
      <c r="H106" s="204">
        <f t="shared" si="21"/>
        <v>0</v>
      </c>
      <c r="I106" s="205">
        <f t="shared" si="22"/>
        <v>0.18470149253731338</v>
      </c>
      <c r="J106" s="204">
        <f t="shared" si="23"/>
        <v>1.13691500351817E-3</v>
      </c>
    </row>
    <row r="107" spans="2:10" x14ac:dyDescent="0.25">
      <c r="B107" s="187" t="s">
        <v>50</v>
      </c>
      <c r="C107" s="210"/>
      <c r="D107" s="210"/>
      <c r="E107" s="210"/>
      <c r="F107" s="210"/>
      <c r="G107" s="210"/>
      <c r="H107" s="211"/>
      <c r="I107" s="211"/>
      <c r="J107" s="211"/>
    </row>
    <row r="108" spans="2:10" x14ac:dyDescent="0.25">
      <c r="B108" s="188" t="s">
        <v>68</v>
      </c>
      <c r="C108" s="212">
        <v>15254</v>
      </c>
      <c r="D108" s="212">
        <v>12400</v>
      </c>
      <c r="E108" s="212">
        <v>17775</v>
      </c>
      <c r="F108" s="212">
        <v>24316</v>
      </c>
      <c r="G108" s="212">
        <v>23859</v>
      </c>
      <c r="H108" s="213">
        <f t="shared" ref="H108:H120" si="24">IFERROR(G108/F108-1,"-")</f>
        <v>-1.8794209573943066E-2</v>
      </c>
      <c r="I108" s="213">
        <f t="shared" ref="I108:I120" si="25">IFERROR(G108/C108-1,"-")</f>
        <v>0.56411433066736594</v>
      </c>
      <c r="J108" s="213">
        <f t="shared" ref="J108:J120" si="26">G108/G$10</f>
        <v>4.271756703770082E-2</v>
      </c>
    </row>
    <row r="109" spans="2:10" x14ac:dyDescent="0.25">
      <c r="B109" s="191" t="s">
        <v>97</v>
      </c>
      <c r="C109" s="192">
        <v>4910</v>
      </c>
      <c r="D109" s="192">
        <v>6642</v>
      </c>
      <c r="E109" s="192">
        <v>5780</v>
      </c>
      <c r="F109" s="192">
        <v>7532</v>
      </c>
      <c r="G109" s="192">
        <v>6028</v>
      </c>
      <c r="H109" s="193">
        <f t="shared" si="24"/>
        <v>-0.19968135953266064</v>
      </c>
      <c r="I109" s="194">
        <f t="shared" si="25"/>
        <v>0.22769857433808549</v>
      </c>
      <c r="J109" s="193">
        <f t="shared" si="26"/>
        <v>1.0792635655444928E-2</v>
      </c>
    </row>
    <row r="110" spans="2:10" x14ac:dyDescent="0.25">
      <c r="B110" s="196" t="s">
        <v>103</v>
      </c>
      <c r="C110" s="197">
        <v>1965</v>
      </c>
      <c r="D110" s="197">
        <v>2137</v>
      </c>
      <c r="E110" s="197">
        <v>1312</v>
      </c>
      <c r="F110" s="197">
        <v>3177</v>
      </c>
      <c r="G110" s="197">
        <v>2143</v>
      </c>
      <c r="H110" s="198">
        <f t="shared" si="24"/>
        <v>-0.32546427447277304</v>
      </c>
      <c r="I110" s="199">
        <f t="shared" si="25"/>
        <v>9.0585241730279931E-2</v>
      </c>
      <c r="J110" s="198">
        <f t="shared" si="26"/>
        <v>3.8368643347077768E-3</v>
      </c>
    </row>
    <row r="111" spans="2:10" x14ac:dyDescent="0.25">
      <c r="B111" s="196" t="s">
        <v>100</v>
      </c>
      <c r="C111" s="197">
        <v>2945</v>
      </c>
      <c r="D111" s="197">
        <v>4505</v>
      </c>
      <c r="E111" s="197">
        <v>4468</v>
      </c>
      <c r="F111" s="197">
        <v>4355</v>
      </c>
      <c r="G111" s="197">
        <v>3885</v>
      </c>
      <c r="H111" s="198">
        <f t="shared" si="24"/>
        <v>-0.10792192881745122</v>
      </c>
      <c r="I111" s="199">
        <f t="shared" si="25"/>
        <v>0.31918505942275033</v>
      </c>
      <c r="J111" s="198">
        <f t="shared" si="26"/>
        <v>6.9557713207371507E-3</v>
      </c>
    </row>
    <row r="112" spans="2:10" x14ac:dyDescent="0.25">
      <c r="B112" s="191" t="s">
        <v>107</v>
      </c>
      <c r="C112" s="192">
        <v>10344</v>
      </c>
      <c r="D112" s="192">
        <v>5758</v>
      </c>
      <c r="E112" s="192">
        <v>11995</v>
      </c>
      <c r="F112" s="192">
        <v>16784</v>
      </c>
      <c r="G112" s="192">
        <v>17831</v>
      </c>
      <c r="H112" s="193">
        <f t="shared" si="24"/>
        <v>6.2380838894184887E-2</v>
      </c>
      <c r="I112" s="194">
        <f t="shared" si="25"/>
        <v>0.72380123743232794</v>
      </c>
      <c r="J112" s="193">
        <f t="shared" si="26"/>
        <v>3.192493138225589E-2</v>
      </c>
    </row>
    <row r="113" spans="2:10" x14ac:dyDescent="0.25">
      <c r="B113" s="196" t="s">
        <v>110</v>
      </c>
      <c r="C113" s="197">
        <v>6355</v>
      </c>
      <c r="D113" s="197">
        <v>1423</v>
      </c>
      <c r="E113" s="197">
        <v>7409</v>
      </c>
      <c r="F113" s="197">
        <v>11006</v>
      </c>
      <c r="G113" s="197">
        <v>11723</v>
      </c>
      <c r="H113" s="198">
        <f t="shared" si="24"/>
        <v>6.514628384517529E-2</v>
      </c>
      <c r="I113" s="199">
        <f t="shared" si="25"/>
        <v>0.84468922108575928</v>
      </c>
      <c r="J113" s="198">
        <f t="shared" si="26"/>
        <v>2.0989062340540956E-2</v>
      </c>
    </row>
    <row r="114" spans="2:10" x14ac:dyDescent="0.25">
      <c r="B114" s="196" t="s">
        <v>113</v>
      </c>
      <c r="C114" s="197">
        <v>556</v>
      </c>
      <c r="D114" s="197">
        <v>516</v>
      </c>
      <c r="E114" s="197">
        <v>315</v>
      </c>
      <c r="F114" s="197">
        <v>405</v>
      </c>
      <c r="G114" s="197">
        <v>602</v>
      </c>
      <c r="H114" s="198">
        <f t="shared" si="24"/>
        <v>0.48641975308641983</v>
      </c>
      <c r="I114" s="199">
        <f t="shared" si="25"/>
        <v>8.2733812949640217E-2</v>
      </c>
      <c r="J114" s="198">
        <f t="shared" si="26"/>
        <v>1.0778312316817927E-3</v>
      </c>
    </row>
    <row r="115" spans="2:10" x14ac:dyDescent="0.25">
      <c r="B115" s="196" t="s">
        <v>116</v>
      </c>
      <c r="C115" s="197">
        <v>1045</v>
      </c>
      <c r="D115" s="197">
        <v>902</v>
      </c>
      <c r="E115" s="197">
        <v>554</v>
      </c>
      <c r="F115" s="197">
        <v>840</v>
      </c>
      <c r="G115" s="197">
        <v>1350</v>
      </c>
      <c r="H115" s="198">
        <f t="shared" si="24"/>
        <v>0.60714285714285721</v>
      </c>
      <c r="I115" s="199">
        <f t="shared" si="25"/>
        <v>0.29186602870813405</v>
      </c>
      <c r="J115" s="198">
        <f t="shared" si="26"/>
        <v>2.4170633933063459E-3</v>
      </c>
    </row>
    <row r="116" spans="2:10" x14ac:dyDescent="0.25">
      <c r="B116" s="196" t="s">
        <v>123</v>
      </c>
      <c r="C116" s="197">
        <v>139</v>
      </c>
      <c r="D116" s="197">
        <v>496</v>
      </c>
      <c r="E116" s="197">
        <v>283</v>
      </c>
      <c r="F116" s="197">
        <v>444</v>
      </c>
      <c r="G116" s="197">
        <v>333</v>
      </c>
      <c r="H116" s="198">
        <f t="shared" si="24"/>
        <v>-0.25</v>
      </c>
      <c r="I116" s="199">
        <f t="shared" si="25"/>
        <v>1.3956834532374103</v>
      </c>
      <c r="J116" s="198">
        <f t="shared" si="26"/>
        <v>5.9620897034889865E-4</v>
      </c>
    </row>
    <row r="117" spans="2:10" x14ac:dyDescent="0.25">
      <c r="B117" s="196" t="s">
        <v>119</v>
      </c>
      <c r="C117" s="197">
        <v>605</v>
      </c>
      <c r="D117" s="197">
        <v>713</v>
      </c>
      <c r="E117" s="197">
        <v>646</v>
      </c>
      <c r="F117" s="197">
        <v>1087</v>
      </c>
      <c r="G117" s="197">
        <v>382</v>
      </c>
      <c r="H117" s="198">
        <f t="shared" si="24"/>
        <v>-0.64857405703771853</v>
      </c>
      <c r="I117" s="199">
        <f t="shared" si="25"/>
        <v>-0.36859504132231402</v>
      </c>
      <c r="J117" s="198">
        <f t="shared" si="26"/>
        <v>6.8393941943927709E-4</v>
      </c>
    </row>
    <row r="118" spans="2:10" x14ac:dyDescent="0.25">
      <c r="B118" s="196" t="s">
        <v>128</v>
      </c>
      <c r="C118" s="197">
        <v>27</v>
      </c>
      <c r="D118" s="197">
        <v>30</v>
      </c>
      <c r="E118" s="197">
        <v>29</v>
      </c>
      <c r="F118" s="197">
        <v>153</v>
      </c>
      <c r="G118" s="197">
        <v>23</v>
      </c>
      <c r="H118" s="198">
        <f t="shared" si="24"/>
        <v>-0.84967320261437906</v>
      </c>
      <c r="I118" s="199">
        <f t="shared" si="25"/>
        <v>-0.14814814814814814</v>
      </c>
      <c r="J118" s="198">
        <f t="shared" si="26"/>
        <v>4.1179598552626632E-5</v>
      </c>
    </row>
    <row r="119" spans="2:10" x14ac:dyDescent="0.25">
      <c r="B119" s="196" t="s">
        <v>131</v>
      </c>
      <c r="C119" s="197">
        <v>43</v>
      </c>
      <c r="D119" s="197">
        <v>1</v>
      </c>
      <c r="E119" s="197">
        <v>7</v>
      </c>
      <c r="F119" s="197">
        <v>18</v>
      </c>
      <c r="G119" s="197">
        <v>55</v>
      </c>
      <c r="H119" s="198">
        <f t="shared" si="24"/>
        <v>2.0555555555555554</v>
      </c>
      <c r="I119" s="199">
        <f t="shared" si="25"/>
        <v>0.27906976744186052</v>
      </c>
      <c r="J119" s="198">
        <f t="shared" si="26"/>
        <v>9.8472953060628899E-5</v>
      </c>
    </row>
    <row r="120" spans="2:10" x14ac:dyDescent="0.25">
      <c r="B120" s="202" t="s">
        <v>145</v>
      </c>
      <c r="C120" s="203">
        <f>C112-SUM(C113:C119)</f>
        <v>1574</v>
      </c>
      <c r="D120" s="203">
        <f>D112-SUM(D113:D119)</f>
        <v>1677</v>
      </c>
      <c r="E120" s="203">
        <f>E112-SUM(E113:E119)</f>
        <v>2752</v>
      </c>
      <c r="F120" s="203">
        <f>F112-SUM(F113:F119)</f>
        <v>2831</v>
      </c>
      <c r="G120" s="203">
        <f>G112-SUM(G113:G119)</f>
        <v>3363</v>
      </c>
      <c r="H120" s="204">
        <f t="shared" si="24"/>
        <v>0.18791946308724827</v>
      </c>
      <c r="I120" s="205">
        <f t="shared" si="25"/>
        <v>1.136594663278272</v>
      </c>
      <c r="J120" s="204">
        <f t="shared" si="26"/>
        <v>6.0211734753253636E-3</v>
      </c>
    </row>
    <row r="121" spans="2:10" x14ac:dyDescent="0.25">
      <c r="B121" s="187" t="s">
        <v>51</v>
      </c>
      <c r="C121" s="210"/>
      <c r="D121" s="210"/>
      <c r="E121" s="210"/>
      <c r="F121" s="210"/>
      <c r="G121" s="210"/>
      <c r="H121" s="211"/>
      <c r="I121" s="211"/>
      <c r="J121" s="211"/>
    </row>
    <row r="122" spans="2:10" x14ac:dyDescent="0.25">
      <c r="B122" s="188" t="s">
        <v>68</v>
      </c>
      <c r="C122" s="212">
        <v>17645</v>
      </c>
      <c r="D122" s="212">
        <v>14859</v>
      </c>
      <c r="E122" s="212">
        <v>18761</v>
      </c>
      <c r="F122" s="212">
        <v>17627</v>
      </c>
      <c r="G122" s="212">
        <v>22231</v>
      </c>
      <c r="H122" s="213">
        <f t="shared" ref="H122:H134" si="27">IFERROR(G122/F122-1,"-")</f>
        <v>0.26119021954955457</v>
      </c>
      <c r="I122" s="213">
        <f t="shared" ref="I122:I134" si="28">IFERROR(G122/C122-1,"-")</f>
        <v>0.25990365542646643</v>
      </c>
      <c r="J122" s="213">
        <f t="shared" ref="J122:J134" si="29">G122/G$10</f>
        <v>3.9802767627106203E-2</v>
      </c>
    </row>
    <row r="123" spans="2:10" x14ac:dyDescent="0.25">
      <c r="B123" s="191" t="s">
        <v>97</v>
      </c>
      <c r="C123" s="192">
        <v>11036</v>
      </c>
      <c r="D123" s="192">
        <v>10238</v>
      </c>
      <c r="E123" s="192">
        <v>12867</v>
      </c>
      <c r="F123" s="192">
        <v>12297</v>
      </c>
      <c r="G123" s="192">
        <v>16725</v>
      </c>
      <c r="H123" s="193">
        <f t="shared" si="27"/>
        <v>0.36008782629909741</v>
      </c>
      <c r="I123" s="194">
        <f t="shared" si="28"/>
        <v>0.51549474447263499</v>
      </c>
      <c r="J123" s="193">
        <f t="shared" si="29"/>
        <v>2.9944729817073062E-2</v>
      </c>
    </row>
    <row r="124" spans="2:10" x14ac:dyDescent="0.25">
      <c r="B124" s="196" t="s">
        <v>103</v>
      </c>
      <c r="C124" s="197">
        <v>6080</v>
      </c>
      <c r="D124" s="197">
        <v>4713</v>
      </c>
      <c r="E124" s="197">
        <v>7496</v>
      </c>
      <c r="F124" s="197">
        <v>4739</v>
      </c>
      <c r="G124" s="197">
        <v>10068</v>
      </c>
      <c r="H124" s="198">
        <f t="shared" si="27"/>
        <v>1.1244988394175985</v>
      </c>
      <c r="I124" s="199">
        <f t="shared" si="28"/>
        <v>0.65592105263157885</v>
      </c>
      <c r="J124" s="198">
        <f t="shared" si="29"/>
        <v>1.8025921662080214E-2</v>
      </c>
    </row>
    <row r="125" spans="2:10" x14ac:dyDescent="0.25">
      <c r="B125" s="196" t="s">
        <v>100</v>
      </c>
      <c r="C125" s="197">
        <v>4956</v>
      </c>
      <c r="D125" s="197">
        <v>5525</v>
      </c>
      <c r="E125" s="197">
        <v>5371</v>
      </c>
      <c r="F125" s="197">
        <v>7558</v>
      </c>
      <c r="G125" s="197">
        <v>6657</v>
      </c>
      <c r="H125" s="198">
        <f t="shared" si="27"/>
        <v>-0.11921143159566028</v>
      </c>
      <c r="I125" s="199">
        <f t="shared" si="28"/>
        <v>0.34322033898305082</v>
      </c>
      <c r="J125" s="198">
        <f t="shared" si="29"/>
        <v>1.1918808154992848E-2</v>
      </c>
    </row>
    <row r="126" spans="2:10" x14ac:dyDescent="0.25">
      <c r="B126" s="191" t="s">
        <v>107</v>
      </c>
      <c r="C126" s="192">
        <v>6609</v>
      </c>
      <c r="D126" s="192">
        <v>4621</v>
      </c>
      <c r="E126" s="192">
        <v>5894</v>
      </c>
      <c r="F126" s="192">
        <v>5330</v>
      </c>
      <c r="G126" s="192">
        <v>5506</v>
      </c>
      <c r="H126" s="193">
        <f t="shared" si="27"/>
        <v>3.3020637898686589E-2</v>
      </c>
      <c r="I126" s="194">
        <f t="shared" si="28"/>
        <v>-0.16689362989862311</v>
      </c>
      <c r="J126" s="193">
        <f t="shared" si="29"/>
        <v>9.8580378100331413E-3</v>
      </c>
    </row>
    <row r="127" spans="2:10" x14ac:dyDescent="0.25">
      <c r="B127" s="196" t="s">
        <v>110</v>
      </c>
      <c r="C127" s="197">
        <v>692</v>
      </c>
      <c r="D127" s="197">
        <v>177</v>
      </c>
      <c r="E127" s="197">
        <v>781</v>
      </c>
      <c r="F127" s="197">
        <v>690</v>
      </c>
      <c r="G127" s="197">
        <v>648</v>
      </c>
      <c r="H127" s="198">
        <f t="shared" si="27"/>
        <v>-6.0869565217391286E-2</v>
      </c>
      <c r="I127" s="199">
        <f t="shared" si="28"/>
        <v>-6.3583815028901758E-2</v>
      </c>
      <c r="J127" s="198">
        <f t="shared" si="29"/>
        <v>1.160190428787046E-3</v>
      </c>
    </row>
    <row r="128" spans="2:10" x14ac:dyDescent="0.25">
      <c r="B128" s="196" t="s">
        <v>113</v>
      </c>
      <c r="C128" s="197">
        <v>366</v>
      </c>
      <c r="D128" s="197">
        <v>478</v>
      </c>
      <c r="E128" s="197">
        <v>489</v>
      </c>
      <c r="F128" s="197">
        <v>540</v>
      </c>
      <c r="G128" s="197">
        <v>506</v>
      </c>
      <c r="H128" s="198">
        <f t="shared" si="27"/>
        <v>-6.2962962962962998E-2</v>
      </c>
      <c r="I128" s="199">
        <f t="shared" si="28"/>
        <v>0.38251366120218577</v>
      </c>
      <c r="J128" s="198">
        <f t="shared" si="29"/>
        <v>9.0595116815778587E-4</v>
      </c>
    </row>
    <row r="129" spans="2:10" x14ac:dyDescent="0.25">
      <c r="B129" s="196" t="s">
        <v>116</v>
      </c>
      <c r="C129" s="197">
        <v>428</v>
      </c>
      <c r="D129" s="197">
        <v>592</v>
      </c>
      <c r="E129" s="197">
        <v>421</v>
      </c>
      <c r="F129" s="197">
        <v>499</v>
      </c>
      <c r="G129" s="197">
        <v>455</v>
      </c>
      <c r="H129" s="198">
        <f t="shared" si="27"/>
        <v>-8.8176352705410799E-2</v>
      </c>
      <c r="I129" s="199">
        <f t="shared" si="28"/>
        <v>6.308411214953269E-2</v>
      </c>
      <c r="J129" s="198">
        <f t="shared" si="29"/>
        <v>8.1463988441065726E-4</v>
      </c>
    </row>
    <row r="130" spans="2:10" x14ac:dyDescent="0.25">
      <c r="B130" s="196" t="s">
        <v>123</v>
      </c>
      <c r="C130" s="197">
        <v>109</v>
      </c>
      <c r="D130" s="197">
        <v>138</v>
      </c>
      <c r="E130" s="197">
        <v>101</v>
      </c>
      <c r="F130" s="197">
        <v>306</v>
      </c>
      <c r="G130" s="197">
        <v>151</v>
      </c>
      <c r="H130" s="198">
        <f t="shared" si="27"/>
        <v>-0.50653594771241828</v>
      </c>
      <c r="I130" s="199">
        <f t="shared" si="28"/>
        <v>0.3853211009174311</v>
      </c>
      <c r="J130" s="198">
        <f t="shared" si="29"/>
        <v>2.7035301658463572E-4</v>
      </c>
    </row>
    <row r="131" spans="2:10" x14ac:dyDescent="0.25">
      <c r="B131" s="196" t="s">
        <v>119</v>
      </c>
      <c r="C131" s="197">
        <v>81</v>
      </c>
      <c r="D131" s="197">
        <v>87</v>
      </c>
      <c r="E131" s="197">
        <v>117</v>
      </c>
      <c r="F131" s="197">
        <v>139</v>
      </c>
      <c r="G131" s="197">
        <v>123</v>
      </c>
      <c r="H131" s="198">
        <f t="shared" si="27"/>
        <v>-0.1151079136690647</v>
      </c>
      <c r="I131" s="199">
        <f t="shared" si="28"/>
        <v>0.5185185185185186</v>
      </c>
      <c r="J131" s="198">
        <f t="shared" si="29"/>
        <v>2.2022133139013372E-4</v>
      </c>
    </row>
    <row r="132" spans="2:10" x14ac:dyDescent="0.25">
      <c r="B132" s="196" t="s">
        <v>128</v>
      </c>
      <c r="C132" s="197">
        <v>37</v>
      </c>
      <c r="D132" s="197">
        <v>29</v>
      </c>
      <c r="E132" s="197">
        <v>33</v>
      </c>
      <c r="F132" s="197">
        <v>33</v>
      </c>
      <c r="G132" s="197">
        <v>53</v>
      </c>
      <c r="H132" s="198">
        <f t="shared" si="27"/>
        <v>0.60606060606060597</v>
      </c>
      <c r="I132" s="199">
        <f t="shared" si="28"/>
        <v>0.43243243243243246</v>
      </c>
      <c r="J132" s="198">
        <f t="shared" si="29"/>
        <v>9.4892118403878755E-5</v>
      </c>
    </row>
    <row r="133" spans="2:10" x14ac:dyDescent="0.25">
      <c r="B133" s="196" t="s">
        <v>131</v>
      </c>
      <c r="C133" s="197">
        <v>54</v>
      </c>
      <c r="D133" s="197">
        <v>30</v>
      </c>
      <c r="E133" s="197">
        <v>30</v>
      </c>
      <c r="F133" s="197">
        <v>42</v>
      </c>
      <c r="G133" s="197">
        <v>49</v>
      </c>
      <c r="H133" s="198">
        <f t="shared" si="27"/>
        <v>0.16666666666666674</v>
      </c>
      <c r="I133" s="199">
        <f t="shared" si="28"/>
        <v>-9.259259259259256E-2</v>
      </c>
      <c r="J133" s="198">
        <f t="shared" si="29"/>
        <v>8.773044909037848E-5</v>
      </c>
    </row>
    <row r="134" spans="2:10" x14ac:dyDescent="0.25">
      <c r="B134" s="202" t="s">
        <v>145</v>
      </c>
      <c r="C134" s="203">
        <f>C126-SUM(C127:C133)</f>
        <v>4842</v>
      </c>
      <c r="D134" s="203">
        <f>D126-SUM(D127:D133)</f>
        <v>3090</v>
      </c>
      <c r="E134" s="203">
        <f>E126-SUM(E127:E133)</f>
        <v>3922</v>
      </c>
      <c r="F134" s="203">
        <f>F126-SUM(F127:F133)</f>
        <v>3081</v>
      </c>
      <c r="G134" s="203">
        <f>G126-SUM(G127:G133)</f>
        <v>3521</v>
      </c>
      <c r="H134" s="204">
        <f t="shared" si="27"/>
        <v>0.14281077572216816</v>
      </c>
      <c r="I134" s="205">
        <f t="shared" si="28"/>
        <v>-0.27282114828583226</v>
      </c>
      <c r="J134" s="204">
        <f t="shared" si="29"/>
        <v>6.3040594132086252E-3</v>
      </c>
    </row>
    <row r="135" spans="2:10" x14ac:dyDescent="0.25">
      <c r="B135" s="187" t="s">
        <v>52</v>
      </c>
      <c r="C135" s="210"/>
      <c r="D135" s="210"/>
      <c r="E135" s="210"/>
      <c r="F135" s="210"/>
      <c r="G135" s="210"/>
      <c r="H135" s="211"/>
      <c r="I135" s="211"/>
      <c r="J135" s="211"/>
    </row>
    <row r="136" spans="2:10" x14ac:dyDescent="0.25">
      <c r="B136" s="188" t="s">
        <v>68</v>
      </c>
      <c r="C136" s="212">
        <v>29596</v>
      </c>
      <c r="D136" s="212">
        <v>10937</v>
      </c>
      <c r="E136" s="212">
        <v>26589</v>
      </c>
      <c r="F136" s="212">
        <v>28421</v>
      </c>
      <c r="G136" s="212">
        <v>29387</v>
      </c>
      <c r="H136" s="213">
        <f t="shared" ref="H136:H148" si="30">IFERROR(G136/F136-1,"-")</f>
        <v>3.3988951831392278E-2</v>
      </c>
      <c r="I136" s="213">
        <f t="shared" ref="I136:I148" si="31">IFERROR(G136/C136-1,"-")</f>
        <v>-7.0617651033924034E-3</v>
      </c>
      <c r="J136" s="213">
        <f t="shared" ref="J136:J148" si="32">G136/G$10</f>
        <v>5.2614994028958209E-2</v>
      </c>
    </row>
    <row r="137" spans="2:10" x14ac:dyDescent="0.25">
      <c r="B137" s="191" t="s">
        <v>97</v>
      </c>
      <c r="C137" s="192">
        <v>7179</v>
      </c>
      <c r="D137" s="192">
        <v>4324</v>
      </c>
      <c r="E137" s="192">
        <v>4253</v>
      </c>
      <c r="F137" s="192">
        <v>4890</v>
      </c>
      <c r="G137" s="192">
        <v>4326</v>
      </c>
      <c r="H137" s="193">
        <f t="shared" si="30"/>
        <v>-0.11533742331288344</v>
      </c>
      <c r="I137" s="194">
        <f t="shared" si="31"/>
        <v>-0.39740910990388634</v>
      </c>
      <c r="J137" s="193">
        <f t="shared" si="32"/>
        <v>7.7453453625505571E-3</v>
      </c>
    </row>
    <row r="138" spans="2:10" x14ac:dyDescent="0.25">
      <c r="B138" s="196" t="s">
        <v>103</v>
      </c>
      <c r="C138" s="197">
        <v>4248</v>
      </c>
      <c r="D138" s="197">
        <v>2204</v>
      </c>
      <c r="E138" s="197">
        <v>2736</v>
      </c>
      <c r="F138" s="197">
        <v>3180</v>
      </c>
      <c r="G138" s="197">
        <v>2940</v>
      </c>
      <c r="H138" s="198">
        <f t="shared" si="30"/>
        <v>-7.547169811320753E-2</v>
      </c>
      <c r="I138" s="199">
        <f t="shared" si="31"/>
        <v>-0.30790960451977401</v>
      </c>
      <c r="J138" s="198">
        <f t="shared" si="32"/>
        <v>5.263826945422709E-3</v>
      </c>
    </row>
    <row r="139" spans="2:10" x14ac:dyDescent="0.25">
      <c r="B139" s="196" t="s">
        <v>100</v>
      </c>
      <c r="C139" s="197">
        <v>2931</v>
      </c>
      <c r="D139" s="197">
        <v>2120</v>
      </c>
      <c r="E139" s="197">
        <v>1517</v>
      </c>
      <c r="F139" s="197">
        <v>1710</v>
      </c>
      <c r="G139" s="197">
        <v>1386</v>
      </c>
      <c r="H139" s="198">
        <f t="shared" si="30"/>
        <v>-0.18947368421052635</v>
      </c>
      <c r="I139" s="199">
        <f t="shared" si="31"/>
        <v>-0.52712384851586491</v>
      </c>
      <c r="J139" s="198">
        <f t="shared" si="32"/>
        <v>2.4815184171278482E-3</v>
      </c>
    </row>
    <row r="140" spans="2:10" x14ac:dyDescent="0.25">
      <c r="B140" s="191" t="s">
        <v>107</v>
      </c>
      <c r="C140" s="192">
        <v>22417</v>
      </c>
      <c r="D140" s="192">
        <v>6613</v>
      </c>
      <c r="E140" s="192">
        <v>22336</v>
      </c>
      <c r="F140" s="192">
        <v>23531</v>
      </c>
      <c r="G140" s="192">
        <v>25061</v>
      </c>
      <c r="H140" s="193">
        <f t="shared" si="30"/>
        <v>6.5020611108750126E-2</v>
      </c>
      <c r="I140" s="194">
        <f t="shared" si="31"/>
        <v>0.11794620154347157</v>
      </c>
      <c r="J140" s="193">
        <f t="shared" si="32"/>
        <v>4.4869648666407656E-2</v>
      </c>
    </row>
    <row r="141" spans="2:10" x14ac:dyDescent="0.25">
      <c r="B141" s="196" t="s">
        <v>110</v>
      </c>
      <c r="C141" s="197">
        <v>11792</v>
      </c>
      <c r="D141" s="197">
        <v>693</v>
      </c>
      <c r="E141" s="197">
        <v>9847</v>
      </c>
      <c r="F141" s="197">
        <v>11091</v>
      </c>
      <c r="G141" s="197">
        <v>12176</v>
      </c>
      <c r="H141" s="198">
        <f t="shared" si="30"/>
        <v>9.7827066991254208E-2</v>
      </c>
      <c r="I141" s="199">
        <f t="shared" si="31"/>
        <v>3.256445047489831E-2</v>
      </c>
      <c r="J141" s="198">
        <f t="shared" si="32"/>
        <v>2.1800121390294865E-2</v>
      </c>
    </row>
    <row r="142" spans="2:10" x14ac:dyDescent="0.25">
      <c r="B142" s="196" t="s">
        <v>113</v>
      </c>
      <c r="C142" s="197">
        <v>1684</v>
      </c>
      <c r="D142" s="197">
        <v>767</v>
      </c>
      <c r="E142" s="197">
        <v>1340</v>
      </c>
      <c r="F142" s="197">
        <v>1783</v>
      </c>
      <c r="G142" s="197">
        <v>1475</v>
      </c>
      <c r="H142" s="198">
        <f t="shared" si="30"/>
        <v>-0.17274256870443072</v>
      </c>
      <c r="I142" s="199">
        <f t="shared" si="31"/>
        <v>-0.12410926365795727</v>
      </c>
      <c r="J142" s="198">
        <f t="shared" si="32"/>
        <v>2.6408655593532296E-3</v>
      </c>
    </row>
    <row r="143" spans="2:10" x14ac:dyDescent="0.25">
      <c r="B143" s="196" t="s">
        <v>116</v>
      </c>
      <c r="C143" s="197">
        <v>2402</v>
      </c>
      <c r="D143" s="197">
        <v>1251</v>
      </c>
      <c r="E143" s="197">
        <v>2917</v>
      </c>
      <c r="F143" s="197">
        <v>2194</v>
      </c>
      <c r="G143" s="197">
        <v>2222</v>
      </c>
      <c r="H143" s="198">
        <f t="shared" si="30"/>
        <v>1.2762078395624377E-2</v>
      </c>
      <c r="I143" s="199">
        <f t="shared" si="31"/>
        <v>-7.4937552039966659E-2</v>
      </c>
      <c r="J143" s="198">
        <f t="shared" si="32"/>
        <v>3.9783073036494081E-3</v>
      </c>
    </row>
    <row r="144" spans="2:10" x14ac:dyDescent="0.25">
      <c r="B144" s="196" t="s">
        <v>123</v>
      </c>
      <c r="C144" s="197">
        <v>522</v>
      </c>
      <c r="D144" s="197">
        <v>172</v>
      </c>
      <c r="E144" s="197">
        <v>1276</v>
      </c>
      <c r="F144" s="197">
        <v>989</v>
      </c>
      <c r="G144" s="197">
        <v>653</v>
      </c>
      <c r="H144" s="198">
        <f t="shared" si="30"/>
        <v>-0.33973710819009095</v>
      </c>
      <c r="I144" s="199">
        <f t="shared" si="31"/>
        <v>0.25095785440613017</v>
      </c>
      <c r="J144" s="198">
        <f t="shared" si="32"/>
        <v>1.1691425154289213E-3</v>
      </c>
    </row>
    <row r="145" spans="2:10" x14ac:dyDescent="0.25">
      <c r="B145" s="196" t="s">
        <v>119</v>
      </c>
      <c r="C145" s="197">
        <v>712</v>
      </c>
      <c r="D145" s="197">
        <v>221</v>
      </c>
      <c r="E145" s="197">
        <v>607</v>
      </c>
      <c r="F145" s="197">
        <v>770</v>
      </c>
      <c r="G145" s="197">
        <v>753</v>
      </c>
      <c r="H145" s="198">
        <f t="shared" si="30"/>
        <v>-2.207792207792203E-2</v>
      </c>
      <c r="I145" s="199">
        <f t="shared" si="31"/>
        <v>5.7584269662921406E-2</v>
      </c>
      <c r="J145" s="198">
        <f t="shared" si="32"/>
        <v>1.3481842482664283E-3</v>
      </c>
    </row>
    <row r="146" spans="2:10" x14ac:dyDescent="0.25">
      <c r="B146" s="196" t="s">
        <v>128</v>
      </c>
      <c r="C146" s="197">
        <v>47</v>
      </c>
      <c r="D146" s="197">
        <v>28</v>
      </c>
      <c r="E146" s="197">
        <v>94</v>
      </c>
      <c r="F146" s="197">
        <v>7</v>
      </c>
      <c r="G146" s="197">
        <v>19</v>
      </c>
      <c r="H146" s="198">
        <f t="shared" si="30"/>
        <v>1.7142857142857144</v>
      </c>
      <c r="I146" s="199">
        <f t="shared" si="31"/>
        <v>-0.5957446808510638</v>
      </c>
      <c r="J146" s="198">
        <f t="shared" si="32"/>
        <v>3.401792923912635E-5</v>
      </c>
    </row>
    <row r="147" spans="2:10" x14ac:dyDescent="0.25">
      <c r="B147" s="196" t="s">
        <v>131</v>
      </c>
      <c r="C147" s="197">
        <v>105</v>
      </c>
      <c r="D147" s="197">
        <v>12</v>
      </c>
      <c r="E147" s="197">
        <v>37</v>
      </c>
      <c r="F147" s="197">
        <v>21</v>
      </c>
      <c r="G147" s="197">
        <v>25</v>
      </c>
      <c r="H147" s="198">
        <f t="shared" si="30"/>
        <v>0.19047619047619047</v>
      </c>
      <c r="I147" s="199">
        <f t="shared" si="31"/>
        <v>-0.76190476190476186</v>
      </c>
      <c r="J147" s="198">
        <f t="shared" si="32"/>
        <v>4.4760433209376776E-5</v>
      </c>
    </row>
    <row r="148" spans="2:10" x14ac:dyDescent="0.25">
      <c r="B148" s="202" t="s">
        <v>145</v>
      </c>
      <c r="C148" s="203">
        <f>C140-SUM(C141:C147)</f>
        <v>5153</v>
      </c>
      <c r="D148" s="203">
        <f>D140-SUM(D141:D147)</f>
        <v>3469</v>
      </c>
      <c r="E148" s="203">
        <f>E140-SUM(E141:E147)</f>
        <v>6218</v>
      </c>
      <c r="F148" s="203">
        <f>F140-SUM(F141:F147)</f>
        <v>6676</v>
      </c>
      <c r="G148" s="203">
        <f>G140-SUM(G141:G147)</f>
        <v>7738</v>
      </c>
      <c r="H148" s="204">
        <f t="shared" si="30"/>
        <v>0.15907729179149199</v>
      </c>
      <c r="I148" s="205">
        <f t="shared" si="31"/>
        <v>0.50164952454880662</v>
      </c>
      <c r="J148" s="204">
        <f t="shared" si="32"/>
        <v>1.3854249286966299E-2</v>
      </c>
    </row>
    <row r="149" spans="2:10" x14ac:dyDescent="0.25">
      <c r="B149" s="187" t="s">
        <v>53</v>
      </c>
      <c r="C149" s="210"/>
      <c r="D149" s="210"/>
      <c r="E149" s="210"/>
      <c r="F149" s="210"/>
      <c r="G149" s="210"/>
      <c r="H149" s="211"/>
      <c r="I149" s="211"/>
      <c r="J149" s="211"/>
    </row>
    <row r="150" spans="2:10" x14ac:dyDescent="0.25">
      <c r="B150" s="188" t="s">
        <v>68</v>
      </c>
      <c r="C150" s="212">
        <v>12399</v>
      </c>
      <c r="D150" s="212">
        <v>5539</v>
      </c>
      <c r="E150" s="212">
        <v>10249</v>
      </c>
      <c r="F150" s="212">
        <v>11208</v>
      </c>
      <c r="G150" s="212">
        <v>13055</v>
      </c>
      <c r="H150" s="213">
        <f t="shared" ref="H150:H162" si="33">IFERROR(G150/F150-1,"-")</f>
        <v>0.16479300499643101</v>
      </c>
      <c r="I150" s="213">
        <f t="shared" ref="I150:I162" si="34">IFERROR(G150/C150-1,"-")</f>
        <v>5.2907492539721046E-2</v>
      </c>
      <c r="J150" s="213">
        <f t="shared" ref="J150:J162" si="35">G150/G$10</f>
        <v>2.337389822193655E-2</v>
      </c>
    </row>
    <row r="151" spans="2:10" x14ac:dyDescent="0.25">
      <c r="B151" s="191" t="s">
        <v>97</v>
      </c>
      <c r="C151" s="192">
        <v>6396</v>
      </c>
      <c r="D151" s="192">
        <v>3340</v>
      </c>
      <c r="E151" s="192">
        <v>5747</v>
      </c>
      <c r="F151" s="192">
        <v>6603</v>
      </c>
      <c r="G151" s="192">
        <v>7242</v>
      </c>
      <c r="H151" s="193">
        <f t="shared" si="33"/>
        <v>9.6774193548387011E-2</v>
      </c>
      <c r="I151" s="194">
        <f t="shared" si="34"/>
        <v>0.13227016885553478</v>
      </c>
      <c r="J151" s="193">
        <f t="shared" si="35"/>
        <v>1.2966202292092263E-2</v>
      </c>
    </row>
    <row r="152" spans="2:10" x14ac:dyDescent="0.25">
      <c r="B152" s="196" t="s">
        <v>103</v>
      </c>
      <c r="C152" s="197">
        <v>4149</v>
      </c>
      <c r="D152" s="197">
        <v>2340</v>
      </c>
      <c r="E152" s="197">
        <v>4364</v>
      </c>
      <c r="F152" s="197">
        <v>5247</v>
      </c>
      <c r="G152" s="197">
        <v>5289</v>
      </c>
      <c r="H152" s="198">
        <f t="shared" si="33"/>
        <v>8.0045740423098088E-3</v>
      </c>
      <c r="I152" s="199">
        <f t="shared" si="34"/>
        <v>0.27476500361532907</v>
      </c>
      <c r="J152" s="198">
        <f t="shared" si="35"/>
        <v>9.4695172497757506E-3</v>
      </c>
    </row>
    <row r="153" spans="2:10" x14ac:dyDescent="0.25">
      <c r="B153" s="196" t="s">
        <v>100</v>
      </c>
      <c r="C153" s="197">
        <v>2247</v>
      </c>
      <c r="D153" s="197">
        <v>1000</v>
      </c>
      <c r="E153" s="197">
        <v>1383</v>
      </c>
      <c r="F153" s="197">
        <v>1356</v>
      </c>
      <c r="G153" s="197">
        <v>1953</v>
      </c>
      <c r="H153" s="198">
        <f t="shared" si="33"/>
        <v>0.44026548672566368</v>
      </c>
      <c r="I153" s="199">
        <f t="shared" si="34"/>
        <v>-0.13084112149532712</v>
      </c>
      <c r="J153" s="198">
        <f t="shared" si="35"/>
        <v>3.4966850423165134E-3</v>
      </c>
    </row>
    <row r="154" spans="2:10" x14ac:dyDescent="0.25">
      <c r="B154" s="191" t="s">
        <v>107</v>
      </c>
      <c r="C154" s="192">
        <v>6003</v>
      </c>
      <c r="D154" s="192">
        <v>2199</v>
      </c>
      <c r="E154" s="192">
        <v>4502</v>
      </c>
      <c r="F154" s="192">
        <v>4605</v>
      </c>
      <c r="G154" s="192">
        <v>5813</v>
      </c>
      <c r="H154" s="193">
        <f t="shared" si="33"/>
        <v>0.26232356134636259</v>
      </c>
      <c r="I154" s="194">
        <f t="shared" si="34"/>
        <v>-3.1650841246043671E-2</v>
      </c>
      <c r="J154" s="193">
        <f t="shared" si="35"/>
        <v>1.0407695929844288E-2</v>
      </c>
    </row>
    <row r="155" spans="2:10" x14ac:dyDescent="0.25">
      <c r="B155" s="196" t="s">
        <v>110</v>
      </c>
      <c r="C155" s="197">
        <v>1894</v>
      </c>
      <c r="D155" s="197">
        <v>137</v>
      </c>
      <c r="E155" s="197">
        <v>1991</v>
      </c>
      <c r="F155" s="197">
        <v>1582</v>
      </c>
      <c r="G155" s="197">
        <v>1869</v>
      </c>
      <c r="H155" s="198">
        <f t="shared" si="33"/>
        <v>0.18141592920353977</v>
      </c>
      <c r="I155" s="199">
        <f t="shared" si="34"/>
        <v>-1.3199577613516422E-2</v>
      </c>
      <c r="J155" s="198">
        <f t="shared" si="35"/>
        <v>3.3462899867330075E-3</v>
      </c>
    </row>
    <row r="156" spans="2:10" x14ac:dyDescent="0.25">
      <c r="B156" s="196" t="s">
        <v>113</v>
      </c>
      <c r="C156" s="197">
        <v>1290</v>
      </c>
      <c r="D156" s="197">
        <v>492</v>
      </c>
      <c r="E156" s="197">
        <v>524</v>
      </c>
      <c r="F156" s="197">
        <v>656</v>
      </c>
      <c r="G156" s="197">
        <v>561</v>
      </c>
      <c r="H156" s="198">
        <f t="shared" si="33"/>
        <v>-0.14481707317073167</v>
      </c>
      <c r="I156" s="199">
        <f t="shared" si="34"/>
        <v>-0.56511627906976747</v>
      </c>
      <c r="J156" s="198">
        <f t="shared" si="35"/>
        <v>1.0044241212184147E-3</v>
      </c>
    </row>
    <row r="157" spans="2:10" x14ac:dyDescent="0.25">
      <c r="B157" s="196" t="s">
        <v>116</v>
      </c>
      <c r="C157" s="197">
        <v>1040</v>
      </c>
      <c r="D157" s="197">
        <v>492</v>
      </c>
      <c r="E157" s="197">
        <v>556</v>
      </c>
      <c r="F157" s="197">
        <v>861</v>
      </c>
      <c r="G157" s="197">
        <v>1146</v>
      </c>
      <c r="H157" s="198">
        <f t="shared" si="33"/>
        <v>0.33101045296167242</v>
      </c>
      <c r="I157" s="199">
        <f t="shared" si="34"/>
        <v>0.10192307692307701</v>
      </c>
      <c r="J157" s="198">
        <f t="shared" si="35"/>
        <v>2.0518182583178315E-3</v>
      </c>
    </row>
    <row r="158" spans="2:10" x14ac:dyDescent="0.25">
      <c r="B158" s="196" t="s">
        <v>123</v>
      </c>
      <c r="C158" s="197">
        <v>98</v>
      </c>
      <c r="D158" s="197">
        <v>46</v>
      </c>
      <c r="E158" s="197">
        <v>152</v>
      </c>
      <c r="F158" s="197">
        <v>135</v>
      </c>
      <c r="G158" s="197">
        <v>188</v>
      </c>
      <c r="H158" s="198">
        <f t="shared" si="33"/>
        <v>0.3925925925925926</v>
      </c>
      <c r="I158" s="199">
        <f t="shared" si="34"/>
        <v>0.91836734693877542</v>
      </c>
      <c r="J158" s="198">
        <f t="shared" si="35"/>
        <v>3.3659845773451334E-4</v>
      </c>
    </row>
    <row r="159" spans="2:10" x14ac:dyDescent="0.25">
      <c r="B159" s="196" t="s">
        <v>119</v>
      </c>
      <c r="C159" s="197">
        <v>319</v>
      </c>
      <c r="D159" s="197">
        <v>232</v>
      </c>
      <c r="E159" s="197">
        <v>551</v>
      </c>
      <c r="F159" s="197">
        <v>289</v>
      </c>
      <c r="G159" s="197">
        <v>504</v>
      </c>
      <c r="H159" s="198">
        <f t="shared" si="33"/>
        <v>0.74394463667820077</v>
      </c>
      <c r="I159" s="199">
        <f t="shared" si="34"/>
        <v>0.57993730407523514</v>
      </c>
      <c r="J159" s="198">
        <f t="shared" si="35"/>
        <v>9.0237033350103581E-4</v>
      </c>
    </row>
    <row r="160" spans="2:10" x14ac:dyDescent="0.25">
      <c r="B160" s="196" t="s">
        <v>128</v>
      </c>
      <c r="C160" s="197">
        <v>48</v>
      </c>
      <c r="D160" s="197">
        <v>5</v>
      </c>
      <c r="E160" s="197">
        <v>19</v>
      </c>
      <c r="F160" s="197">
        <v>12</v>
      </c>
      <c r="G160" s="197">
        <v>6</v>
      </c>
      <c r="H160" s="198">
        <f t="shared" si="33"/>
        <v>-0.5</v>
      </c>
      <c r="I160" s="199">
        <f t="shared" si="34"/>
        <v>-0.875</v>
      </c>
      <c r="J160" s="198">
        <f t="shared" si="35"/>
        <v>1.0742503970250426E-5</v>
      </c>
    </row>
    <row r="161" spans="2:10" x14ac:dyDescent="0.25">
      <c r="B161" s="196" t="s">
        <v>131</v>
      </c>
      <c r="C161" s="197">
        <v>14</v>
      </c>
      <c r="D161" s="197">
        <v>6</v>
      </c>
      <c r="E161" s="197">
        <v>13</v>
      </c>
      <c r="F161" s="197">
        <v>15</v>
      </c>
      <c r="G161" s="197">
        <v>6</v>
      </c>
      <c r="H161" s="198">
        <f t="shared" si="33"/>
        <v>-0.6</v>
      </c>
      <c r="I161" s="199">
        <f t="shared" si="34"/>
        <v>-0.5714285714285714</v>
      </c>
      <c r="J161" s="198">
        <f t="shared" si="35"/>
        <v>1.0742503970250426E-5</v>
      </c>
    </row>
    <row r="162" spans="2:10" x14ac:dyDescent="0.25">
      <c r="B162" s="202" t="s">
        <v>145</v>
      </c>
      <c r="C162" s="203">
        <f>C154-SUM(C155:C161)</f>
        <v>1300</v>
      </c>
      <c r="D162" s="203">
        <f>D154-SUM(D155:D161)</f>
        <v>789</v>
      </c>
      <c r="E162" s="203">
        <f>E154-SUM(E155:E161)</f>
        <v>696</v>
      </c>
      <c r="F162" s="203">
        <f>F154-SUM(F155:F161)</f>
        <v>1055</v>
      </c>
      <c r="G162" s="203">
        <f>G154-SUM(G155:G161)</f>
        <v>1533</v>
      </c>
      <c r="H162" s="204">
        <f t="shared" si="33"/>
        <v>0.45308056872037916</v>
      </c>
      <c r="I162" s="205">
        <f t="shared" si="34"/>
        <v>0.1792307692307693</v>
      </c>
      <c r="J162" s="204">
        <f t="shared" si="35"/>
        <v>2.7447097643989839E-3</v>
      </c>
    </row>
    <row r="163" spans="2:10" x14ac:dyDescent="0.25">
      <c r="C163" s="101"/>
      <c r="D163" s="101"/>
      <c r="E163" s="101"/>
      <c r="F163" s="101"/>
      <c r="G163" s="101"/>
      <c r="H163" s="101"/>
    </row>
    <row r="164" spans="2:10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  <c r="J164" s="129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5A9E-2EE0-4F2C-8D32-0A251C8FD154}">
  <sheetPr codeName="Hoja107"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Q4" s="12" t="s">
        <v>270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</row>
    <row r="5" spans="1:28" ht="6" customHeight="1" x14ac:dyDescent="0.25"/>
    <row r="6" spans="1:28" ht="15.75" x14ac:dyDescent="0.25">
      <c r="B6" s="175"/>
      <c r="C6" s="206" t="s">
        <v>43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</row>
    <row r="7" spans="1:28" s="178" customFormat="1" ht="72" customHeight="1" x14ac:dyDescent="0.25">
      <c r="B7" s="179"/>
      <c r="C7" s="208" t="s">
        <v>261</v>
      </c>
      <c r="D7" s="208" t="s">
        <v>262</v>
      </c>
      <c r="E7" s="208" t="s">
        <v>263</v>
      </c>
      <c r="F7" s="208" t="s">
        <v>269</v>
      </c>
      <c r="G7" s="208" t="s">
        <v>264</v>
      </c>
      <c r="H7" s="208" t="s">
        <v>265</v>
      </c>
      <c r="I7" s="208" t="s">
        <v>266</v>
      </c>
      <c r="J7" s="209" t="str">
        <f>CONCATENATE("var. ",RIGHT(I7,2),"/",RIGHT(H7,2))</f>
        <v>var. 24/23</v>
      </c>
      <c r="K7" s="209" t="str">
        <f>CONCATENATE("var. ",RIGHT(I7,2),"/",RIGHT(D7,2))</f>
        <v>var. 24/19</v>
      </c>
      <c r="L7" s="208" t="str">
        <f>CONCATENATE("dif. ",RIGHT(I7,2),"/",RIGHT(H7,2))</f>
        <v>dif. 24/23</v>
      </c>
      <c r="M7" s="208" t="str">
        <f>CONCATENATE("dif. ",RIGHT(I7,2),"/",RIGHT(D7,2))</f>
        <v>dif. 24/19</v>
      </c>
      <c r="N7" s="209" t="str">
        <f>CONCATENATE("Cuota s/ total lugares de residencia ",RIGHT(I7,4))</f>
        <v>Cuota s/ total lugares de residencia 2024</v>
      </c>
      <c r="Q7" s="179"/>
      <c r="R7" s="208" t="s">
        <v>261</v>
      </c>
      <c r="S7" s="208" t="s">
        <v>262</v>
      </c>
      <c r="T7" s="208" t="s">
        <v>263</v>
      </c>
      <c r="U7" s="208" t="s">
        <v>264</v>
      </c>
      <c r="V7" s="208" t="s">
        <v>265</v>
      </c>
      <c r="W7" s="208" t="s">
        <v>266</v>
      </c>
      <c r="X7" s="209" t="str">
        <f>CONCATENATE("var. ",RIGHT(W7,2),"/",RIGHT(V7,2))</f>
        <v>var. 24/23</v>
      </c>
      <c r="Y7" s="209" t="str">
        <f>CONCATENATE("var. ",RIGHT(W7,2),"/",RIGHT(S7,2))</f>
        <v>var. 24/19</v>
      </c>
      <c r="Z7" s="208" t="str">
        <f>CONCATENATE("dif. ",RIGHT(W7,2),"/",RIGHT(V7,2))</f>
        <v>dif. 24/23</v>
      </c>
      <c r="AA7" s="208" t="str">
        <f>CONCATENATE("dif. ",RIGHT(W7,2),"/",RIGHT(S7,2))</f>
        <v>dif. 24/19</v>
      </c>
      <c r="AB7" s="209" t="str">
        <f>CONCATENATE("Cuota s/ total lugares de residencia ",RIGHT(W7,4))</f>
        <v>Cuota s/ total lugares de residencia 2024</v>
      </c>
    </row>
    <row r="8" spans="1:28" x14ac:dyDescent="0.25">
      <c r="A8" s="1"/>
      <c r="B8" s="184" t="s">
        <v>43</v>
      </c>
      <c r="C8" s="185"/>
      <c r="D8" s="185"/>
      <c r="E8" s="185"/>
      <c r="F8" s="185"/>
      <c r="G8" s="185"/>
      <c r="H8" s="185"/>
      <c r="I8" s="186"/>
      <c r="J8" s="186"/>
      <c r="K8" s="186"/>
      <c r="L8" s="186"/>
      <c r="M8" s="185"/>
      <c r="N8" s="185"/>
      <c r="Q8" s="187" t="s">
        <v>52</v>
      </c>
      <c r="R8" s="185"/>
      <c r="S8" s="185"/>
      <c r="T8" s="185"/>
      <c r="U8" s="185"/>
      <c r="V8" s="185"/>
      <c r="W8" s="186"/>
      <c r="X8" s="186"/>
      <c r="Y8" s="186"/>
      <c r="Z8" s="186"/>
      <c r="AA8" s="185"/>
      <c r="AB8" s="185"/>
    </row>
    <row r="9" spans="1:28" x14ac:dyDescent="0.25">
      <c r="A9" s="1"/>
      <c r="B9" s="188" t="s">
        <v>68</v>
      </c>
      <c r="C9" s="212">
        <v>3336450</v>
      </c>
      <c r="D9" s="212">
        <v>3334544</v>
      </c>
      <c r="E9" s="212">
        <v>1300354</v>
      </c>
      <c r="F9" s="212">
        <v>3127308</v>
      </c>
      <c r="G9" s="212">
        <v>3127308</v>
      </c>
      <c r="H9" s="212">
        <v>3519163</v>
      </c>
      <c r="I9" s="212">
        <v>3743983</v>
      </c>
      <c r="J9" s="213">
        <f>IFERROR(I9/H9-1,"-")</f>
        <v>6.3884508901690618E-2</v>
      </c>
      <c r="K9" s="213">
        <f>IFERROR(I9/D9-1,"-")</f>
        <v>0.12278710372392743</v>
      </c>
      <c r="L9" s="212">
        <f>I9-H9</f>
        <v>224820</v>
      </c>
      <c r="M9" s="212">
        <f>I9-D9</f>
        <v>409439</v>
      </c>
      <c r="N9" s="213">
        <f t="shared" ref="N9:N21" si="0">I9/I$9</f>
        <v>1</v>
      </c>
      <c r="Q9" s="188" t="s">
        <v>68</v>
      </c>
      <c r="R9" s="212">
        <v>191371</v>
      </c>
      <c r="S9" s="212">
        <v>168516</v>
      </c>
      <c r="T9" s="212">
        <v>65963</v>
      </c>
      <c r="U9" s="212">
        <v>172180</v>
      </c>
      <c r="V9" s="212">
        <v>187556</v>
      </c>
      <c r="W9" s="212">
        <v>200403</v>
      </c>
      <c r="X9" s="213">
        <f>IFERROR(W9/V9-1,"-")</f>
        <v>6.8496875599820761E-2</v>
      </c>
      <c r="Y9" s="213">
        <f>IFERROR(W9/S9-1,"-")</f>
        <v>0.18922238837855154</v>
      </c>
      <c r="Z9" s="212">
        <f>W9-V9</f>
        <v>12847</v>
      </c>
      <c r="AA9" s="212">
        <f>W9-S9</f>
        <v>31887</v>
      </c>
      <c r="AB9" s="213">
        <f t="shared" ref="AB9:AB21" si="1">W9/W$9</f>
        <v>1</v>
      </c>
    </row>
    <row r="10" spans="1:28" x14ac:dyDescent="0.25">
      <c r="A10" s="1" t="s">
        <v>96</v>
      </c>
      <c r="B10" s="191" t="s">
        <v>97</v>
      </c>
      <c r="C10" s="192">
        <v>642751</v>
      </c>
      <c r="D10" s="192">
        <v>649823</v>
      </c>
      <c r="E10" s="192">
        <v>213839</v>
      </c>
      <c r="F10" s="192">
        <v>632958</v>
      </c>
      <c r="G10" s="192">
        <v>632958</v>
      </c>
      <c r="H10" s="192">
        <v>670074</v>
      </c>
      <c r="I10" s="192">
        <v>659003</v>
      </c>
      <c r="J10" s="194">
        <f>IFERROR(I10/H10-1,"-")</f>
        <v>-1.6522055772944522E-2</v>
      </c>
      <c r="K10" s="193">
        <f t="shared" ref="K10:K21" si="2">IFERROR(I10/D10-1,"-")</f>
        <v>1.4126923793094326E-2</v>
      </c>
      <c r="L10" s="191">
        <f t="shared" ref="L10:L20" si="3">I10-H10</f>
        <v>-11071</v>
      </c>
      <c r="M10" s="192">
        <f t="shared" ref="M10:M21" si="4">I10-D10</f>
        <v>9180</v>
      </c>
      <c r="N10" s="193">
        <f t="shared" si="0"/>
        <v>0.17601655776748987</v>
      </c>
      <c r="Q10" s="191" t="s">
        <v>97</v>
      </c>
      <c r="R10" s="192">
        <v>32701</v>
      </c>
      <c r="S10" s="192">
        <v>26999</v>
      </c>
      <c r="T10" s="192">
        <v>2995</v>
      </c>
      <c r="U10" s="192">
        <v>16657</v>
      </c>
      <c r="V10" s="192">
        <v>20607</v>
      </c>
      <c r="W10" s="192">
        <v>16536</v>
      </c>
      <c r="X10" s="194">
        <f>IFERROR(W10/V10-1,"-")</f>
        <v>-0.19755422914543597</v>
      </c>
      <c r="Y10" s="193">
        <f t="shared" ref="Y10:Y21" si="5">IFERROR(W10/S10-1,"-")</f>
        <v>-0.38753287158783656</v>
      </c>
      <c r="Z10" s="191">
        <f t="shared" ref="Z10:Z20" si="6">W10-V10</f>
        <v>-4071</v>
      </c>
      <c r="AA10" s="192">
        <f t="shared" ref="AA10:AA21" si="7">W10-S10</f>
        <v>-10463</v>
      </c>
      <c r="AB10" s="193">
        <f t="shared" si="1"/>
        <v>8.2513734824328971E-2</v>
      </c>
    </row>
    <row r="11" spans="1:28" x14ac:dyDescent="0.25">
      <c r="A11" s="195" t="s">
        <v>103</v>
      </c>
      <c r="B11" s="196" t="s">
        <v>103</v>
      </c>
      <c r="C11" s="197">
        <v>252107</v>
      </c>
      <c r="D11" s="197">
        <v>243859</v>
      </c>
      <c r="E11" s="197">
        <v>82759</v>
      </c>
      <c r="F11" s="197">
        <v>264724</v>
      </c>
      <c r="G11" s="197">
        <v>264724</v>
      </c>
      <c r="H11" s="197">
        <v>272122</v>
      </c>
      <c r="I11" s="197">
        <v>259877</v>
      </c>
      <c r="J11" s="199">
        <f>IFERROR(I11/H11-1,"-")</f>
        <v>-4.4998199337062061E-2</v>
      </c>
      <c r="K11" s="198">
        <f t="shared" si="2"/>
        <v>6.568549858729833E-2</v>
      </c>
      <c r="L11" s="196">
        <f t="shared" si="3"/>
        <v>-12245</v>
      </c>
      <c r="M11" s="197">
        <f t="shared" si="4"/>
        <v>16018</v>
      </c>
      <c r="N11" s="198">
        <f t="shared" si="0"/>
        <v>6.9411907051928387E-2</v>
      </c>
      <c r="Q11" s="196" t="s">
        <v>103</v>
      </c>
      <c r="R11" s="197">
        <v>24154</v>
      </c>
      <c r="S11" s="197">
        <v>16078</v>
      </c>
      <c r="T11" s="197">
        <v>1936</v>
      </c>
      <c r="U11" s="197">
        <v>10927</v>
      </c>
      <c r="V11" s="197">
        <v>13400</v>
      </c>
      <c r="W11" s="197">
        <v>10591</v>
      </c>
      <c r="X11" s="199">
        <f>IFERROR(W11/V11-1,"-")</f>
        <v>-0.20962686567164179</v>
      </c>
      <c r="Y11" s="198">
        <f t="shared" si="5"/>
        <v>-0.341273790272422</v>
      </c>
      <c r="Z11" s="196">
        <f t="shared" si="6"/>
        <v>-2809</v>
      </c>
      <c r="AA11" s="197">
        <f t="shared" si="7"/>
        <v>-5487</v>
      </c>
      <c r="AB11" s="198">
        <f t="shared" si="1"/>
        <v>5.2848510251842534E-2</v>
      </c>
    </row>
    <row r="12" spans="1:28" x14ac:dyDescent="0.25">
      <c r="A12" s="195" t="s">
        <v>100</v>
      </c>
      <c r="B12" s="196" t="s">
        <v>100</v>
      </c>
      <c r="C12" s="197">
        <v>390644</v>
      </c>
      <c r="D12" s="197">
        <v>405964</v>
      </c>
      <c r="E12" s="197">
        <v>131080</v>
      </c>
      <c r="F12" s="197">
        <v>368234</v>
      </c>
      <c r="G12" s="197">
        <v>368234</v>
      </c>
      <c r="H12" s="197">
        <v>397952</v>
      </c>
      <c r="I12" s="197">
        <v>399126</v>
      </c>
      <c r="J12" s="199">
        <f>IFERROR(I12/H12-1,"-")</f>
        <v>2.9501045352202659E-3</v>
      </c>
      <c r="K12" s="198">
        <f t="shared" si="2"/>
        <v>-1.6843858076085572E-2</v>
      </c>
      <c r="L12" s="196">
        <f t="shared" si="3"/>
        <v>1174</v>
      </c>
      <c r="M12" s="197">
        <f t="shared" si="4"/>
        <v>-6838</v>
      </c>
      <c r="N12" s="198">
        <f t="shared" si="0"/>
        <v>0.10660465071556148</v>
      </c>
      <c r="Q12" s="196" t="s">
        <v>100</v>
      </c>
      <c r="R12" s="197">
        <v>8547</v>
      </c>
      <c r="S12" s="197">
        <v>10921</v>
      </c>
      <c r="T12" s="197">
        <v>1059</v>
      </c>
      <c r="U12" s="197">
        <v>5730</v>
      </c>
      <c r="V12" s="197">
        <v>7207</v>
      </c>
      <c r="W12" s="197">
        <v>5945</v>
      </c>
      <c r="X12" s="199">
        <f>IFERROR(W12/V12-1,"-")</f>
        <v>-0.1751075343416123</v>
      </c>
      <c r="Y12" s="198">
        <f t="shared" si="5"/>
        <v>-0.45563593077556996</v>
      </c>
      <c r="Z12" s="196">
        <f t="shared" si="6"/>
        <v>-1262</v>
      </c>
      <c r="AA12" s="197">
        <f t="shared" si="7"/>
        <v>-4976</v>
      </c>
      <c r="AB12" s="198">
        <f t="shared" si="1"/>
        <v>2.9665224572486441E-2</v>
      </c>
    </row>
    <row r="13" spans="1:28" x14ac:dyDescent="0.25">
      <c r="A13" s="1"/>
      <c r="B13" s="191" t="s">
        <v>107</v>
      </c>
      <c r="C13" s="192">
        <v>2693699</v>
      </c>
      <c r="D13" s="192">
        <v>2684721</v>
      </c>
      <c r="E13" s="192">
        <v>1086515</v>
      </c>
      <c r="F13" s="192">
        <v>2494350</v>
      </c>
      <c r="G13" s="192">
        <v>2494350</v>
      </c>
      <c r="H13" s="192">
        <v>2849089</v>
      </c>
      <c r="I13" s="192">
        <v>3084980</v>
      </c>
      <c r="J13" s="194">
        <f>IFERROR(I13/H13-1,"-")</f>
        <v>8.279523735481753E-2</v>
      </c>
      <c r="K13" s="193">
        <f t="shared" si="2"/>
        <v>0.14908774505805256</v>
      </c>
      <c r="L13" s="191">
        <f t="shared" si="3"/>
        <v>235891</v>
      </c>
      <c r="M13" s="192">
        <f t="shared" si="4"/>
        <v>400259</v>
      </c>
      <c r="N13" s="193">
        <f t="shared" si="0"/>
        <v>0.82398344223251019</v>
      </c>
      <c r="Q13" s="191" t="s">
        <v>107</v>
      </c>
      <c r="R13" s="192">
        <v>158670</v>
      </c>
      <c r="S13" s="192">
        <v>141517</v>
      </c>
      <c r="T13" s="192">
        <v>62968</v>
      </c>
      <c r="U13" s="192">
        <v>155523</v>
      </c>
      <c r="V13" s="192">
        <v>166949</v>
      </c>
      <c r="W13" s="192">
        <v>183867</v>
      </c>
      <c r="X13" s="194">
        <f>IFERROR(W13/V13-1,"-")</f>
        <v>0.1013363362463986</v>
      </c>
      <c r="Y13" s="193">
        <f t="shared" si="5"/>
        <v>0.29925733304126001</v>
      </c>
      <c r="Z13" s="191">
        <f t="shared" si="6"/>
        <v>16918</v>
      </c>
      <c r="AA13" s="192">
        <f t="shared" si="7"/>
        <v>42350</v>
      </c>
      <c r="AB13" s="193">
        <f t="shared" si="1"/>
        <v>0.917486265175671</v>
      </c>
    </row>
    <row r="14" spans="1:28" s="74" customFormat="1" x14ac:dyDescent="0.25">
      <c r="B14" s="196" t="s">
        <v>110</v>
      </c>
      <c r="C14" s="197">
        <v>1170140</v>
      </c>
      <c r="D14" s="197">
        <v>1223321</v>
      </c>
      <c r="E14" s="197">
        <v>442786</v>
      </c>
      <c r="F14" s="197">
        <v>1127278</v>
      </c>
      <c r="G14" s="197">
        <v>1127278</v>
      </c>
      <c r="H14" s="197">
        <v>1313537</v>
      </c>
      <c r="I14" s="197">
        <v>1429862</v>
      </c>
      <c r="J14" s="199">
        <f t="shared" ref="J14:J21" si="8">IFERROR(I14/H14-1,"-")</f>
        <v>8.85586016990767E-2</v>
      </c>
      <c r="K14" s="198">
        <f t="shared" si="2"/>
        <v>0.16883630706903574</v>
      </c>
      <c r="L14" s="196">
        <f t="shared" si="3"/>
        <v>116325</v>
      </c>
      <c r="M14" s="197">
        <f t="shared" si="4"/>
        <v>206541</v>
      </c>
      <c r="N14" s="198">
        <f t="shared" si="0"/>
        <v>0.38190931956688906</v>
      </c>
      <c r="Q14" s="196" t="s">
        <v>110</v>
      </c>
      <c r="R14" s="197">
        <v>80746</v>
      </c>
      <c r="S14" s="197">
        <v>67665</v>
      </c>
      <c r="T14" s="197">
        <v>28766</v>
      </c>
      <c r="U14" s="197">
        <v>64768</v>
      </c>
      <c r="V14" s="197">
        <v>68685</v>
      </c>
      <c r="W14" s="197">
        <v>80755</v>
      </c>
      <c r="X14" s="199">
        <f t="shared" ref="X14:X21" si="9">IFERROR(W14/V14-1,"-")</f>
        <v>0.17572978088374458</v>
      </c>
      <c r="Y14" s="198">
        <f t="shared" si="5"/>
        <v>0.19345304071528857</v>
      </c>
      <c r="Z14" s="196">
        <f t="shared" si="6"/>
        <v>12070</v>
      </c>
      <c r="AA14" s="197">
        <f t="shared" si="7"/>
        <v>13090</v>
      </c>
      <c r="AB14" s="198">
        <f t="shared" si="1"/>
        <v>0.40296302949556645</v>
      </c>
    </row>
    <row r="15" spans="1:28" s="74" customFormat="1" x14ac:dyDescent="0.25">
      <c r="B15" s="196" t="s">
        <v>113</v>
      </c>
      <c r="C15" s="197">
        <v>415750</v>
      </c>
      <c r="D15" s="197">
        <v>360700</v>
      </c>
      <c r="E15" s="197">
        <v>142831</v>
      </c>
      <c r="F15" s="197">
        <v>260715</v>
      </c>
      <c r="G15" s="197">
        <v>260715</v>
      </c>
      <c r="H15" s="197">
        <v>300167</v>
      </c>
      <c r="I15" s="197">
        <v>318449</v>
      </c>
      <c r="J15" s="199">
        <f t="shared" si="8"/>
        <v>6.0906095606778843E-2</v>
      </c>
      <c r="K15" s="198">
        <f t="shared" si="2"/>
        <v>-0.11713612420293873</v>
      </c>
      <c r="L15" s="196">
        <f t="shared" si="3"/>
        <v>18282</v>
      </c>
      <c r="M15" s="197">
        <f t="shared" si="4"/>
        <v>-42251</v>
      </c>
      <c r="N15" s="198">
        <f t="shared" si="0"/>
        <v>8.5056208855649185E-2</v>
      </c>
      <c r="Q15" s="196" t="s">
        <v>113</v>
      </c>
      <c r="R15" s="197">
        <v>10050</v>
      </c>
      <c r="S15" s="197">
        <v>9638</v>
      </c>
      <c r="T15" s="197">
        <v>4028</v>
      </c>
      <c r="U15" s="197">
        <v>10714</v>
      </c>
      <c r="V15" s="197">
        <v>14545</v>
      </c>
      <c r="W15" s="197">
        <v>16174</v>
      </c>
      <c r="X15" s="199">
        <f t="shared" si="9"/>
        <v>0.11199724991405979</v>
      </c>
      <c r="Y15" s="198">
        <f t="shared" si="5"/>
        <v>0.6781489935671301</v>
      </c>
      <c r="Z15" s="196">
        <f t="shared" si="6"/>
        <v>1629</v>
      </c>
      <c r="AA15" s="197">
        <f t="shared" si="7"/>
        <v>6536</v>
      </c>
      <c r="AB15" s="198">
        <f t="shared" si="1"/>
        <v>8.0707374640100193E-2</v>
      </c>
    </row>
    <row r="16" spans="1:28" x14ac:dyDescent="0.25">
      <c r="A16" s="1"/>
      <c r="B16" s="196" t="s">
        <v>116</v>
      </c>
      <c r="C16" s="197">
        <v>118081</v>
      </c>
      <c r="D16" s="197">
        <v>116741</v>
      </c>
      <c r="E16" s="197">
        <v>46477</v>
      </c>
      <c r="F16" s="197">
        <v>128327</v>
      </c>
      <c r="G16" s="197">
        <v>128327</v>
      </c>
      <c r="H16" s="197">
        <v>147093</v>
      </c>
      <c r="I16" s="197">
        <v>162475</v>
      </c>
      <c r="J16" s="199">
        <f t="shared" si="8"/>
        <v>0.10457329716573871</v>
      </c>
      <c r="K16" s="198">
        <f t="shared" si="2"/>
        <v>0.39175610967869035</v>
      </c>
      <c r="L16" s="196">
        <f t="shared" si="3"/>
        <v>15382</v>
      </c>
      <c r="M16" s="197">
        <f t="shared" si="4"/>
        <v>45734</v>
      </c>
      <c r="N16" s="198">
        <f t="shared" si="0"/>
        <v>4.339629747250455E-2</v>
      </c>
      <c r="Q16" s="196" t="s">
        <v>116</v>
      </c>
      <c r="R16" s="197">
        <v>18755</v>
      </c>
      <c r="S16" s="197">
        <v>13604</v>
      </c>
      <c r="T16" s="197">
        <v>4260</v>
      </c>
      <c r="U16" s="197">
        <v>18935</v>
      </c>
      <c r="V16" s="197">
        <v>17089</v>
      </c>
      <c r="W16" s="197">
        <v>18300</v>
      </c>
      <c r="X16" s="199">
        <f t="shared" si="9"/>
        <v>7.0864298671660109E-2</v>
      </c>
      <c r="Y16" s="198">
        <f t="shared" si="5"/>
        <v>0.34519259041458406</v>
      </c>
      <c r="Z16" s="196">
        <f t="shared" si="6"/>
        <v>1211</v>
      </c>
      <c r="AA16" s="197">
        <f t="shared" si="7"/>
        <v>4696</v>
      </c>
      <c r="AB16" s="198">
        <f t="shared" si="1"/>
        <v>9.1315998263499051E-2</v>
      </c>
    </row>
    <row r="17" spans="1:28" x14ac:dyDescent="0.25">
      <c r="A17" s="1"/>
      <c r="B17" s="196" t="s">
        <v>123</v>
      </c>
      <c r="C17" s="197">
        <v>106132</v>
      </c>
      <c r="D17" s="197">
        <v>98754</v>
      </c>
      <c r="E17" s="197">
        <v>37288</v>
      </c>
      <c r="F17" s="197">
        <v>126535</v>
      </c>
      <c r="G17" s="197">
        <v>126535</v>
      </c>
      <c r="H17" s="197">
        <v>113375</v>
      </c>
      <c r="I17" s="197">
        <v>121200</v>
      </c>
      <c r="J17" s="199">
        <f t="shared" si="8"/>
        <v>6.9018743109151126E-2</v>
      </c>
      <c r="K17" s="198">
        <f t="shared" si="2"/>
        <v>0.2272920590558356</v>
      </c>
      <c r="L17" s="196">
        <f t="shared" si="3"/>
        <v>7825</v>
      </c>
      <c r="M17" s="197">
        <f t="shared" si="4"/>
        <v>22446</v>
      </c>
      <c r="N17" s="198">
        <f t="shared" si="0"/>
        <v>3.2371941859778743E-2</v>
      </c>
      <c r="Q17" s="196" t="s">
        <v>123</v>
      </c>
      <c r="R17" s="197">
        <v>3463</v>
      </c>
      <c r="S17" s="197">
        <v>3045</v>
      </c>
      <c r="T17" s="197">
        <v>933</v>
      </c>
      <c r="U17" s="197">
        <v>7158</v>
      </c>
      <c r="V17" s="197">
        <v>6343</v>
      </c>
      <c r="W17" s="197">
        <v>4902</v>
      </c>
      <c r="X17" s="199">
        <f t="shared" si="9"/>
        <v>-0.22717956802774708</v>
      </c>
      <c r="Y17" s="198">
        <f t="shared" si="5"/>
        <v>0.60985221674876855</v>
      </c>
      <c r="Z17" s="196">
        <f t="shared" si="6"/>
        <v>-1441</v>
      </c>
      <c r="AA17" s="197">
        <f t="shared" si="7"/>
        <v>1857</v>
      </c>
      <c r="AB17" s="198">
        <f t="shared" si="1"/>
        <v>2.4460711665993024E-2</v>
      </c>
    </row>
    <row r="18" spans="1:28" x14ac:dyDescent="0.25">
      <c r="A18" s="1"/>
      <c r="B18" s="196" t="s">
        <v>119</v>
      </c>
      <c r="C18" s="197">
        <v>97835</v>
      </c>
      <c r="D18" s="197">
        <v>95404</v>
      </c>
      <c r="E18" s="197">
        <v>42225</v>
      </c>
      <c r="F18" s="197">
        <v>105149</v>
      </c>
      <c r="G18" s="197">
        <v>105149</v>
      </c>
      <c r="H18" s="197">
        <v>103289</v>
      </c>
      <c r="I18" s="197">
        <v>111827</v>
      </c>
      <c r="J18" s="199">
        <f t="shared" si="8"/>
        <v>8.2661270803280118E-2</v>
      </c>
      <c r="K18" s="198">
        <f t="shared" si="2"/>
        <v>0.17214162928179122</v>
      </c>
      <c r="L18" s="196">
        <f t="shared" si="3"/>
        <v>8538</v>
      </c>
      <c r="M18" s="197">
        <f t="shared" si="4"/>
        <v>16423</v>
      </c>
      <c r="N18" s="198">
        <f t="shared" si="0"/>
        <v>2.9868458270243214E-2</v>
      </c>
      <c r="Q18" s="196" t="s">
        <v>119</v>
      </c>
      <c r="R18" s="197">
        <v>3049</v>
      </c>
      <c r="S18" s="197">
        <v>3046</v>
      </c>
      <c r="T18" s="197">
        <v>1112</v>
      </c>
      <c r="U18" s="197">
        <v>3375</v>
      </c>
      <c r="V18" s="197">
        <v>3705</v>
      </c>
      <c r="W18" s="197">
        <v>4428</v>
      </c>
      <c r="X18" s="199">
        <f t="shared" si="9"/>
        <v>0.19514170040485834</v>
      </c>
      <c r="Y18" s="198">
        <f t="shared" si="5"/>
        <v>0.45370978332238998</v>
      </c>
      <c r="Z18" s="196">
        <f t="shared" si="6"/>
        <v>723</v>
      </c>
      <c r="AA18" s="197">
        <f t="shared" si="7"/>
        <v>1382</v>
      </c>
      <c r="AB18" s="198">
        <f t="shared" si="1"/>
        <v>2.209547761261059E-2</v>
      </c>
    </row>
    <row r="19" spans="1:28" x14ac:dyDescent="0.25">
      <c r="A19" s="1"/>
      <c r="B19" s="196" t="s">
        <v>128</v>
      </c>
      <c r="C19" s="197">
        <v>53377</v>
      </c>
      <c r="D19" s="197">
        <v>59836</v>
      </c>
      <c r="E19" s="197">
        <v>35555</v>
      </c>
      <c r="F19" s="197">
        <v>43306</v>
      </c>
      <c r="G19" s="197">
        <v>43306</v>
      </c>
      <c r="H19" s="197">
        <v>53709</v>
      </c>
      <c r="I19" s="197">
        <v>50551</v>
      </c>
      <c r="J19" s="199">
        <f t="shared" si="8"/>
        <v>-5.8798339198272154E-2</v>
      </c>
      <c r="K19" s="198">
        <f t="shared" si="2"/>
        <v>-0.15517414265659468</v>
      </c>
      <c r="L19" s="196">
        <f t="shared" si="3"/>
        <v>-3158</v>
      </c>
      <c r="M19" s="197">
        <f t="shared" si="4"/>
        <v>-9285</v>
      </c>
      <c r="N19" s="198">
        <f t="shared" si="0"/>
        <v>1.3501930964964317E-2</v>
      </c>
      <c r="Q19" s="196" t="s">
        <v>128</v>
      </c>
      <c r="R19" s="197">
        <v>1711</v>
      </c>
      <c r="S19" s="197">
        <v>1881</v>
      </c>
      <c r="T19" s="197">
        <v>2356</v>
      </c>
      <c r="U19" s="197">
        <v>2389</v>
      </c>
      <c r="V19" s="197">
        <v>2754</v>
      </c>
      <c r="W19" s="197">
        <v>2536</v>
      </c>
      <c r="X19" s="199">
        <f t="shared" si="9"/>
        <v>-7.9157588961510483E-2</v>
      </c>
      <c r="Y19" s="198">
        <f t="shared" si="5"/>
        <v>0.34821903242955865</v>
      </c>
      <c r="Z19" s="196">
        <f t="shared" si="6"/>
        <v>-218</v>
      </c>
      <c r="AA19" s="197">
        <f t="shared" si="7"/>
        <v>655</v>
      </c>
      <c r="AB19" s="198">
        <f t="shared" si="1"/>
        <v>1.2654501180122055E-2</v>
      </c>
    </row>
    <row r="20" spans="1:28" x14ac:dyDescent="0.25">
      <c r="A20" s="195" t="s">
        <v>144</v>
      </c>
      <c r="B20" s="196" t="s">
        <v>131</v>
      </c>
      <c r="C20" s="197">
        <v>90549</v>
      </c>
      <c r="D20" s="197">
        <v>76827</v>
      </c>
      <c r="E20" s="197">
        <v>51599</v>
      </c>
      <c r="F20" s="197">
        <v>33918</v>
      </c>
      <c r="G20" s="197">
        <v>33918</v>
      </c>
      <c r="H20" s="197">
        <v>49205</v>
      </c>
      <c r="I20" s="197">
        <v>53158</v>
      </c>
      <c r="J20" s="199">
        <f t="shared" si="8"/>
        <v>8.0337364089015262E-2</v>
      </c>
      <c r="K20" s="198">
        <f t="shared" si="2"/>
        <v>-0.30808179416090697</v>
      </c>
      <c r="L20" s="196">
        <f t="shared" si="3"/>
        <v>3953</v>
      </c>
      <c r="M20" s="197">
        <f t="shared" si="4"/>
        <v>-23669</v>
      </c>
      <c r="N20" s="198">
        <f t="shared" si="0"/>
        <v>1.4198248229225399E-2</v>
      </c>
      <c r="Q20" s="196" t="s">
        <v>131</v>
      </c>
      <c r="R20" s="197">
        <v>8589</v>
      </c>
      <c r="S20" s="197">
        <v>5501</v>
      </c>
      <c r="T20" s="197">
        <v>4700</v>
      </c>
      <c r="U20" s="197">
        <v>1142</v>
      </c>
      <c r="V20" s="197">
        <v>2040</v>
      </c>
      <c r="W20" s="197">
        <v>1877</v>
      </c>
      <c r="X20" s="199">
        <f t="shared" si="9"/>
        <v>-7.9901960784313775E-2</v>
      </c>
      <c r="Y20" s="198">
        <f t="shared" si="5"/>
        <v>-0.65878931103435745</v>
      </c>
      <c r="Z20" s="196">
        <f t="shared" si="6"/>
        <v>-163</v>
      </c>
      <c r="AA20" s="197">
        <f t="shared" si="7"/>
        <v>-3624</v>
      </c>
      <c r="AB20" s="198">
        <f t="shared" si="1"/>
        <v>9.3661272535840289E-3</v>
      </c>
    </row>
    <row r="21" spans="1:28" x14ac:dyDescent="0.25">
      <c r="A21" s="201" t="s">
        <v>145</v>
      </c>
      <c r="B21" s="202" t="s">
        <v>145</v>
      </c>
      <c r="C21" s="203">
        <f t="shared" ref="C21:I21" si="10">C13-SUM(C14:C20)</f>
        <v>641835</v>
      </c>
      <c r="D21" s="203">
        <f t="shared" si="10"/>
        <v>653138</v>
      </c>
      <c r="E21" s="203">
        <f t="shared" si="10"/>
        <v>287754</v>
      </c>
      <c r="F21" s="203">
        <f t="shared" ref="F21" si="11">F13-SUM(F14:F20)</f>
        <v>669122</v>
      </c>
      <c r="G21" s="203">
        <f t="shared" si="10"/>
        <v>669122</v>
      </c>
      <c r="H21" s="203">
        <f t="shared" si="10"/>
        <v>768714</v>
      </c>
      <c r="I21" s="203">
        <f t="shared" si="10"/>
        <v>837458</v>
      </c>
      <c r="J21" s="205">
        <f t="shared" si="8"/>
        <v>8.9427277244852998E-2</v>
      </c>
      <c r="K21" s="204">
        <f t="shared" si="2"/>
        <v>0.28220682306036404</v>
      </c>
      <c r="L21" s="202">
        <f>I21-H21</f>
        <v>68744</v>
      </c>
      <c r="M21" s="203">
        <f t="shared" si="4"/>
        <v>184320</v>
      </c>
      <c r="N21" s="204">
        <f t="shared" si="0"/>
        <v>0.22368103701325567</v>
      </c>
      <c r="Q21" s="202" t="s">
        <v>145</v>
      </c>
      <c r="R21" s="203">
        <f t="shared" ref="R21:W21" si="12">R13-SUM(R14:R20)</f>
        <v>32307</v>
      </c>
      <c r="S21" s="203">
        <f t="shared" si="12"/>
        <v>37137</v>
      </c>
      <c r="T21" s="203">
        <f t="shared" si="12"/>
        <v>16813</v>
      </c>
      <c r="U21" s="203">
        <f t="shared" si="12"/>
        <v>47042</v>
      </c>
      <c r="V21" s="203">
        <f t="shared" si="12"/>
        <v>51788</v>
      </c>
      <c r="W21" s="203">
        <f t="shared" si="12"/>
        <v>54895</v>
      </c>
      <c r="X21" s="205">
        <f t="shared" si="9"/>
        <v>5.9994593342086899E-2</v>
      </c>
      <c r="Y21" s="204">
        <f t="shared" si="5"/>
        <v>0.47817540458303043</v>
      </c>
      <c r="Z21" s="202">
        <f>W21-V21</f>
        <v>3107</v>
      </c>
      <c r="AA21" s="203">
        <f t="shared" si="7"/>
        <v>17758</v>
      </c>
      <c r="AB21" s="204">
        <f t="shared" si="1"/>
        <v>0.27392304506419562</v>
      </c>
    </row>
    <row r="22" spans="1:28" x14ac:dyDescent="0.25">
      <c r="A22" s="1"/>
      <c r="B22" s="187" t="s">
        <v>44</v>
      </c>
      <c r="C22" s="185"/>
      <c r="D22" s="185"/>
      <c r="E22" s="185"/>
      <c r="F22" s="185"/>
      <c r="G22" s="185"/>
      <c r="H22" s="185"/>
      <c r="I22" s="186"/>
      <c r="J22" s="186"/>
      <c r="K22" s="186"/>
      <c r="L22" s="186"/>
      <c r="M22" s="185"/>
      <c r="N22" s="185"/>
    </row>
    <row r="23" spans="1:28" x14ac:dyDescent="0.25">
      <c r="A23" s="1"/>
      <c r="B23" s="188" t="s">
        <v>68</v>
      </c>
      <c r="C23" s="212">
        <v>1179317</v>
      </c>
      <c r="D23" s="212">
        <v>1236275</v>
      </c>
      <c r="E23" s="212">
        <v>439711</v>
      </c>
      <c r="F23" s="212">
        <v>1189041</v>
      </c>
      <c r="G23" s="212">
        <v>1189041</v>
      </c>
      <c r="H23" s="212">
        <v>1299694</v>
      </c>
      <c r="I23" s="212">
        <v>1355014</v>
      </c>
      <c r="J23" s="213">
        <f>IFERROR(I23/H23-1,"-")</f>
        <v>4.2563865032846149E-2</v>
      </c>
      <c r="K23" s="213">
        <f>IFERROR(I23/D23-1,"-")</f>
        <v>9.6045782693980009E-2</v>
      </c>
      <c r="L23" s="212">
        <f>I23-H23</f>
        <v>55320</v>
      </c>
      <c r="M23" s="212">
        <f>I23-D23</f>
        <v>118739</v>
      </c>
      <c r="N23" s="213">
        <f t="shared" ref="N23:N35" si="13">I23/I$9</f>
        <v>0.36191777580186663</v>
      </c>
    </row>
    <row r="24" spans="1:28" x14ac:dyDescent="0.25">
      <c r="A24" s="1" t="s">
        <v>96</v>
      </c>
      <c r="B24" s="191" t="s">
        <v>97</v>
      </c>
      <c r="C24" s="192">
        <v>108370</v>
      </c>
      <c r="D24" s="192">
        <v>131964</v>
      </c>
      <c r="E24" s="192">
        <v>24401</v>
      </c>
      <c r="F24" s="192">
        <v>129908</v>
      </c>
      <c r="G24" s="192">
        <v>129908</v>
      </c>
      <c r="H24" s="192">
        <v>115754</v>
      </c>
      <c r="I24" s="192">
        <v>100261</v>
      </c>
      <c r="J24" s="194">
        <f>IFERROR(I24/H24-1,"-")</f>
        <v>-0.13384418680995902</v>
      </c>
      <c r="K24" s="193">
        <f t="shared" ref="K24:K35" si="14">IFERROR(I24/D24-1,"-")</f>
        <v>-0.24023976235943134</v>
      </c>
      <c r="L24" s="191">
        <f t="shared" ref="L24:L34" si="15">I24-H24</f>
        <v>-15493</v>
      </c>
      <c r="M24" s="192">
        <f t="shared" ref="M24:M35" si="16">I24-D24</f>
        <v>-31703</v>
      </c>
      <c r="N24" s="193">
        <f t="shared" si="13"/>
        <v>2.6779234841611193E-2</v>
      </c>
    </row>
    <row r="25" spans="1:28" x14ac:dyDescent="0.25">
      <c r="A25" s="195" t="s">
        <v>103</v>
      </c>
      <c r="B25" s="196" t="s">
        <v>103</v>
      </c>
      <c r="C25" s="197">
        <v>50164</v>
      </c>
      <c r="D25" s="197">
        <v>64627</v>
      </c>
      <c r="E25" s="197">
        <v>10723</v>
      </c>
      <c r="F25" s="197">
        <v>55274</v>
      </c>
      <c r="G25" s="197">
        <v>55274</v>
      </c>
      <c r="H25" s="197">
        <v>47717</v>
      </c>
      <c r="I25" s="197">
        <v>37846</v>
      </c>
      <c r="J25" s="199">
        <f>IFERROR(I25/H25-1,"-")</f>
        <v>-0.20686547771234576</v>
      </c>
      <c r="K25" s="198">
        <f t="shared" si="14"/>
        <v>-0.41439336500224366</v>
      </c>
      <c r="L25" s="196">
        <f t="shared" si="15"/>
        <v>-9871</v>
      </c>
      <c r="M25" s="197">
        <f t="shared" si="16"/>
        <v>-26781</v>
      </c>
      <c r="N25" s="198">
        <f t="shared" si="13"/>
        <v>1.0108486069514739E-2</v>
      </c>
    </row>
    <row r="26" spans="1:28" x14ac:dyDescent="0.25">
      <c r="A26" s="195" t="s">
        <v>100</v>
      </c>
      <c r="B26" s="196" t="s">
        <v>100</v>
      </c>
      <c r="C26" s="197">
        <v>58206</v>
      </c>
      <c r="D26" s="197">
        <v>67337</v>
      </c>
      <c r="E26" s="197">
        <v>13678</v>
      </c>
      <c r="F26" s="197">
        <v>74634</v>
      </c>
      <c r="G26" s="197">
        <v>74634</v>
      </c>
      <c r="H26" s="197">
        <v>68037</v>
      </c>
      <c r="I26" s="197">
        <v>62415</v>
      </c>
      <c r="J26" s="199">
        <f>IFERROR(I26/H26-1,"-")</f>
        <v>-8.2631509325807984E-2</v>
      </c>
      <c r="K26" s="198">
        <f t="shared" si="14"/>
        <v>-7.3095029478592699E-2</v>
      </c>
      <c r="L26" s="196">
        <f t="shared" si="15"/>
        <v>-5622</v>
      </c>
      <c r="M26" s="197">
        <f t="shared" si="16"/>
        <v>-4922</v>
      </c>
      <c r="N26" s="198">
        <f t="shared" si="13"/>
        <v>1.6670748772096455E-2</v>
      </c>
    </row>
    <row r="27" spans="1:28" x14ac:dyDescent="0.25">
      <c r="A27" s="1"/>
      <c r="B27" s="191" t="s">
        <v>107</v>
      </c>
      <c r="C27" s="192">
        <v>1070947</v>
      </c>
      <c r="D27" s="192">
        <v>1104311</v>
      </c>
      <c r="E27" s="192">
        <v>415310</v>
      </c>
      <c r="F27" s="192">
        <v>1059133</v>
      </c>
      <c r="G27" s="192">
        <v>1059133</v>
      </c>
      <c r="H27" s="192">
        <v>1183940</v>
      </c>
      <c r="I27" s="192">
        <v>1254753</v>
      </c>
      <c r="J27" s="194">
        <f>IFERROR(I27/H27-1,"-")</f>
        <v>5.9811308005473185E-2</v>
      </c>
      <c r="K27" s="193">
        <f t="shared" si="14"/>
        <v>0.13623155071352189</v>
      </c>
      <c r="L27" s="191">
        <f t="shared" si="15"/>
        <v>70813</v>
      </c>
      <c r="M27" s="192">
        <f t="shared" si="16"/>
        <v>150442</v>
      </c>
      <c r="N27" s="193">
        <f t="shared" si="13"/>
        <v>0.33513854096025542</v>
      </c>
    </row>
    <row r="28" spans="1:28" s="74" customFormat="1" x14ac:dyDescent="0.25">
      <c r="B28" s="196" t="s">
        <v>110</v>
      </c>
      <c r="C28" s="197">
        <v>505755</v>
      </c>
      <c r="D28" s="197">
        <v>545138</v>
      </c>
      <c r="E28" s="197">
        <v>190725</v>
      </c>
      <c r="F28" s="197">
        <v>521684</v>
      </c>
      <c r="G28" s="197">
        <v>521684</v>
      </c>
      <c r="H28" s="197">
        <v>604021</v>
      </c>
      <c r="I28" s="197">
        <v>646021</v>
      </c>
      <c r="J28" s="199">
        <f t="shared" ref="J28:J35" si="17">IFERROR(I28/H28-1,"-")</f>
        <v>6.9534006267993886E-2</v>
      </c>
      <c r="K28" s="198">
        <f t="shared" si="14"/>
        <v>0.18505956289966941</v>
      </c>
      <c r="L28" s="196">
        <f t="shared" si="15"/>
        <v>42000</v>
      </c>
      <c r="M28" s="197">
        <f t="shared" si="16"/>
        <v>100883</v>
      </c>
      <c r="N28" s="198">
        <f t="shared" si="13"/>
        <v>0.17254912749336737</v>
      </c>
    </row>
    <row r="29" spans="1:28" s="74" customFormat="1" x14ac:dyDescent="0.25">
      <c r="B29" s="196" t="s">
        <v>113</v>
      </c>
      <c r="C29" s="197">
        <v>156200</v>
      </c>
      <c r="D29" s="197">
        <v>146095</v>
      </c>
      <c r="E29" s="197">
        <v>50910</v>
      </c>
      <c r="F29" s="197">
        <v>115599</v>
      </c>
      <c r="G29" s="197">
        <v>115599</v>
      </c>
      <c r="H29" s="197">
        <v>127151</v>
      </c>
      <c r="I29" s="197">
        <v>128479</v>
      </c>
      <c r="J29" s="199">
        <f t="shared" si="17"/>
        <v>1.0444274917224439E-2</v>
      </c>
      <c r="K29" s="198">
        <f t="shared" si="14"/>
        <v>-0.12057907525924916</v>
      </c>
      <c r="L29" s="196">
        <f t="shared" si="15"/>
        <v>1328</v>
      </c>
      <c r="M29" s="197">
        <f t="shared" si="16"/>
        <v>-17616</v>
      </c>
      <c r="N29" s="198">
        <f t="shared" si="13"/>
        <v>3.4316128037974535E-2</v>
      </c>
    </row>
    <row r="30" spans="1:28" x14ac:dyDescent="0.25">
      <c r="A30" s="1"/>
      <c r="B30" s="196" t="s">
        <v>116</v>
      </c>
      <c r="C30" s="197">
        <v>36077</v>
      </c>
      <c r="D30" s="197">
        <v>38118</v>
      </c>
      <c r="E30" s="197">
        <v>16130</v>
      </c>
      <c r="F30" s="197">
        <v>43397</v>
      </c>
      <c r="G30" s="197">
        <v>43397</v>
      </c>
      <c r="H30" s="197">
        <v>45290</v>
      </c>
      <c r="I30" s="197">
        <v>45062</v>
      </c>
      <c r="J30" s="199">
        <f t="shared" si="17"/>
        <v>-5.0342238904835801E-3</v>
      </c>
      <c r="K30" s="198">
        <f t="shared" si="14"/>
        <v>0.18217115273624018</v>
      </c>
      <c r="L30" s="196">
        <f t="shared" si="15"/>
        <v>-228</v>
      </c>
      <c r="M30" s="197">
        <f t="shared" si="16"/>
        <v>6944</v>
      </c>
      <c r="N30" s="198">
        <f t="shared" si="13"/>
        <v>1.2035845248228958E-2</v>
      </c>
    </row>
    <row r="31" spans="1:28" x14ac:dyDescent="0.25">
      <c r="A31" s="1"/>
      <c r="B31" s="196" t="s">
        <v>123</v>
      </c>
      <c r="C31" s="197">
        <v>48391</v>
      </c>
      <c r="D31" s="197">
        <v>44324</v>
      </c>
      <c r="E31" s="197">
        <v>15632</v>
      </c>
      <c r="F31" s="197">
        <v>58721</v>
      </c>
      <c r="G31" s="197">
        <v>58721</v>
      </c>
      <c r="H31" s="197">
        <v>50568</v>
      </c>
      <c r="I31" s="197">
        <v>50573</v>
      </c>
      <c r="J31" s="199">
        <f t="shared" si="17"/>
        <v>9.8876760006305631E-5</v>
      </c>
      <c r="K31" s="198">
        <f t="shared" si="14"/>
        <v>0.14098456817976723</v>
      </c>
      <c r="L31" s="196">
        <f t="shared" si="15"/>
        <v>5</v>
      </c>
      <c r="M31" s="197">
        <f t="shared" si="16"/>
        <v>6249</v>
      </c>
      <c r="N31" s="198">
        <f t="shared" si="13"/>
        <v>1.3507807060021373E-2</v>
      </c>
    </row>
    <row r="32" spans="1:28" x14ac:dyDescent="0.25">
      <c r="A32" s="1"/>
      <c r="B32" s="196" t="s">
        <v>119</v>
      </c>
      <c r="C32" s="197">
        <v>52038</v>
      </c>
      <c r="D32" s="197">
        <v>51433</v>
      </c>
      <c r="E32" s="197">
        <v>20897</v>
      </c>
      <c r="F32" s="197">
        <v>61289</v>
      </c>
      <c r="G32" s="197">
        <v>61289</v>
      </c>
      <c r="H32" s="197">
        <v>55451</v>
      </c>
      <c r="I32" s="197">
        <v>58385</v>
      </c>
      <c r="J32" s="199">
        <f t="shared" si="17"/>
        <v>5.2911579592793689E-2</v>
      </c>
      <c r="K32" s="198">
        <f t="shared" si="14"/>
        <v>0.13516613847140935</v>
      </c>
      <c r="L32" s="196">
        <f t="shared" si="15"/>
        <v>2934</v>
      </c>
      <c r="M32" s="197">
        <f t="shared" si="16"/>
        <v>6952</v>
      </c>
      <c r="N32" s="198">
        <f t="shared" si="13"/>
        <v>1.5594354995735825E-2</v>
      </c>
    </row>
    <row r="33" spans="1:14" x14ac:dyDescent="0.25">
      <c r="A33" s="1"/>
      <c r="B33" s="196" t="s">
        <v>128</v>
      </c>
      <c r="C33" s="197">
        <v>21599</v>
      </c>
      <c r="D33" s="197">
        <v>25417</v>
      </c>
      <c r="E33" s="197">
        <v>14159</v>
      </c>
      <c r="F33" s="197">
        <v>16676</v>
      </c>
      <c r="G33" s="197">
        <v>16676</v>
      </c>
      <c r="H33" s="197">
        <v>18996</v>
      </c>
      <c r="I33" s="197">
        <v>18776</v>
      </c>
      <c r="J33" s="199">
        <f t="shared" si="17"/>
        <v>-1.1581385554853663E-2</v>
      </c>
      <c r="K33" s="198">
        <f t="shared" si="14"/>
        <v>-0.26128181925482941</v>
      </c>
      <c r="L33" s="196">
        <f t="shared" si="15"/>
        <v>-220</v>
      </c>
      <c r="M33" s="197">
        <f t="shared" si="16"/>
        <v>-6641</v>
      </c>
      <c r="N33" s="198">
        <f t="shared" si="13"/>
        <v>5.0149800359670441E-3</v>
      </c>
    </row>
    <row r="34" spans="1:14" x14ac:dyDescent="0.25">
      <c r="A34" s="195" t="s">
        <v>144</v>
      </c>
      <c r="B34" s="196" t="s">
        <v>131</v>
      </c>
      <c r="C34" s="197">
        <v>27579</v>
      </c>
      <c r="D34" s="197">
        <v>24370</v>
      </c>
      <c r="E34" s="197">
        <v>16043</v>
      </c>
      <c r="F34" s="197">
        <v>10519</v>
      </c>
      <c r="G34" s="197">
        <v>10519</v>
      </c>
      <c r="H34" s="197">
        <v>17297</v>
      </c>
      <c r="I34" s="197">
        <v>17552</v>
      </c>
      <c r="J34" s="199">
        <f t="shared" si="17"/>
        <v>1.4742440885702646E-2</v>
      </c>
      <c r="K34" s="198">
        <f t="shared" si="14"/>
        <v>-0.27977020927369722</v>
      </c>
      <c r="L34" s="196">
        <f t="shared" si="15"/>
        <v>255</v>
      </c>
      <c r="M34" s="197">
        <f t="shared" si="16"/>
        <v>-6818</v>
      </c>
      <c r="N34" s="198">
        <f t="shared" si="13"/>
        <v>4.6880554746108619E-3</v>
      </c>
    </row>
    <row r="35" spans="1:14" x14ac:dyDescent="0.25">
      <c r="A35" s="201" t="s">
        <v>145</v>
      </c>
      <c r="B35" s="202" t="s">
        <v>145</v>
      </c>
      <c r="C35" s="203">
        <f t="shared" ref="C35:I35" si="18">C27-SUM(C28:C34)</f>
        <v>223308</v>
      </c>
      <c r="D35" s="203">
        <f t="shared" si="18"/>
        <v>229416</v>
      </c>
      <c r="E35" s="203">
        <f t="shared" si="18"/>
        <v>90814</v>
      </c>
      <c r="F35" s="203">
        <f t="shared" ref="F35" si="19">F27-SUM(F28:F34)</f>
        <v>231248</v>
      </c>
      <c r="G35" s="203">
        <f t="shared" si="18"/>
        <v>231248</v>
      </c>
      <c r="H35" s="203">
        <f t="shared" si="18"/>
        <v>265166</v>
      </c>
      <c r="I35" s="203">
        <f t="shared" si="18"/>
        <v>289905</v>
      </c>
      <c r="J35" s="205">
        <f t="shared" si="17"/>
        <v>9.3296274786360156E-2</v>
      </c>
      <c r="K35" s="204">
        <f t="shared" si="14"/>
        <v>0.2636651323360184</v>
      </c>
      <c r="L35" s="202">
        <f>I35-H35</f>
        <v>24739</v>
      </c>
      <c r="M35" s="203">
        <f t="shared" si="16"/>
        <v>60489</v>
      </c>
      <c r="N35" s="204">
        <f t="shared" si="13"/>
        <v>7.7432242614349472E-2</v>
      </c>
    </row>
    <row r="36" spans="1:14" x14ac:dyDescent="0.25">
      <c r="A36" s="1"/>
      <c r="B36" s="187" t="s">
        <v>45</v>
      </c>
      <c r="C36" s="185"/>
      <c r="D36" s="185"/>
      <c r="E36" s="185"/>
      <c r="F36" s="185"/>
      <c r="G36" s="185"/>
      <c r="H36" s="185"/>
      <c r="I36" s="186"/>
      <c r="J36" s="186"/>
      <c r="K36" s="186"/>
      <c r="L36" s="186"/>
      <c r="M36" s="185"/>
      <c r="N36" s="185"/>
    </row>
    <row r="37" spans="1:14" x14ac:dyDescent="0.25">
      <c r="A37" s="1"/>
      <c r="B37" s="188" t="s">
        <v>68</v>
      </c>
      <c r="C37" s="212">
        <v>917169</v>
      </c>
      <c r="D37" s="212">
        <v>918946</v>
      </c>
      <c r="E37" s="212">
        <v>324285</v>
      </c>
      <c r="F37" s="212">
        <v>824563</v>
      </c>
      <c r="G37" s="212">
        <v>824563</v>
      </c>
      <c r="H37" s="212">
        <v>905307</v>
      </c>
      <c r="I37" s="212">
        <v>958144</v>
      </c>
      <c r="J37" s="213">
        <f>IFERROR(I37/H37-1,"-")</f>
        <v>5.8363626924347267E-2</v>
      </c>
      <c r="K37" s="213">
        <f>IFERROR(I37/D37-1,"-")</f>
        <v>4.2655389979389335E-2</v>
      </c>
      <c r="L37" s="212">
        <f>I37-H37</f>
        <v>52837</v>
      </c>
      <c r="M37" s="212">
        <f>I37-D37</f>
        <v>39198</v>
      </c>
      <c r="N37" s="213">
        <f t="shared" ref="N37:N49" si="20">I37/I$9</f>
        <v>0.25591569192488323</v>
      </c>
    </row>
    <row r="38" spans="1:14" x14ac:dyDescent="0.25">
      <c r="A38" s="1" t="s">
        <v>96</v>
      </c>
      <c r="B38" s="191" t="s">
        <v>97</v>
      </c>
      <c r="C38" s="192">
        <v>79998</v>
      </c>
      <c r="D38" s="192">
        <v>78092</v>
      </c>
      <c r="E38" s="192">
        <v>17239</v>
      </c>
      <c r="F38" s="192">
        <v>75385</v>
      </c>
      <c r="G38" s="192">
        <v>75385</v>
      </c>
      <c r="H38" s="192">
        <v>69669</v>
      </c>
      <c r="I38" s="192">
        <v>69133</v>
      </c>
      <c r="J38" s="194">
        <f>IFERROR(I38/H38-1,"-")</f>
        <v>-7.6935222265283043E-3</v>
      </c>
      <c r="K38" s="193">
        <f t="shared" ref="K38:K49" si="21">IFERROR(I38/D38-1,"-")</f>
        <v>-0.11472365927367723</v>
      </c>
      <c r="L38" s="191">
        <f t="shared" ref="L38:L48" si="22">I38-H38</f>
        <v>-536</v>
      </c>
      <c r="M38" s="192">
        <f t="shared" ref="M38:M49" si="23">I38-D38</f>
        <v>-8959</v>
      </c>
      <c r="N38" s="193">
        <f t="shared" si="20"/>
        <v>1.8465094526337326E-2</v>
      </c>
    </row>
    <row r="39" spans="1:14" x14ac:dyDescent="0.25">
      <c r="A39" s="195" t="s">
        <v>103</v>
      </c>
      <c r="B39" s="196" t="s">
        <v>103</v>
      </c>
      <c r="C39" s="197">
        <v>24982</v>
      </c>
      <c r="D39" s="197">
        <v>30969</v>
      </c>
      <c r="E39" s="197">
        <v>6178</v>
      </c>
      <c r="F39" s="197">
        <v>30455</v>
      </c>
      <c r="G39" s="197">
        <v>30455</v>
      </c>
      <c r="H39" s="197">
        <v>28706</v>
      </c>
      <c r="I39" s="197">
        <v>30716</v>
      </c>
      <c r="J39" s="199">
        <f>IFERROR(I39/H39-1,"-")</f>
        <v>7.0020204835226085E-2</v>
      </c>
      <c r="K39" s="198">
        <f t="shared" si="21"/>
        <v>-8.1694597823630533E-3</v>
      </c>
      <c r="L39" s="196">
        <f t="shared" si="22"/>
        <v>2010</v>
      </c>
      <c r="M39" s="197">
        <f t="shared" si="23"/>
        <v>-253</v>
      </c>
      <c r="N39" s="198">
        <f t="shared" si="20"/>
        <v>8.2040970805690085E-3</v>
      </c>
    </row>
    <row r="40" spans="1:14" x14ac:dyDescent="0.25">
      <c r="A40" s="195" t="s">
        <v>100</v>
      </c>
      <c r="B40" s="196" t="s">
        <v>100</v>
      </c>
      <c r="C40" s="197">
        <v>55016</v>
      </c>
      <c r="D40" s="197">
        <v>47123</v>
      </c>
      <c r="E40" s="197">
        <v>11061</v>
      </c>
      <c r="F40" s="197">
        <v>44930</v>
      </c>
      <c r="G40" s="197">
        <v>44930</v>
      </c>
      <c r="H40" s="197">
        <v>40963</v>
      </c>
      <c r="I40" s="197">
        <v>38417</v>
      </c>
      <c r="J40" s="199">
        <f>IFERROR(I40/H40-1,"-")</f>
        <v>-6.2153650855650167E-2</v>
      </c>
      <c r="K40" s="198">
        <f t="shared" si="21"/>
        <v>-0.18475054644228928</v>
      </c>
      <c r="L40" s="196">
        <f t="shared" si="22"/>
        <v>-2546</v>
      </c>
      <c r="M40" s="197">
        <f t="shared" si="23"/>
        <v>-8706</v>
      </c>
      <c r="N40" s="198">
        <f t="shared" si="20"/>
        <v>1.0260997445768317E-2</v>
      </c>
    </row>
    <row r="41" spans="1:14" x14ac:dyDescent="0.25">
      <c r="A41" s="1"/>
      <c r="B41" s="191" t="s">
        <v>107</v>
      </c>
      <c r="C41" s="192">
        <v>837171</v>
      </c>
      <c r="D41" s="192">
        <v>840854</v>
      </c>
      <c r="E41" s="192">
        <v>307046</v>
      </c>
      <c r="F41" s="192">
        <v>749178</v>
      </c>
      <c r="G41" s="192">
        <v>749178</v>
      </c>
      <c r="H41" s="192">
        <v>835638</v>
      </c>
      <c r="I41" s="192">
        <v>889011</v>
      </c>
      <c r="J41" s="194">
        <f>IFERROR(I41/H41-1,"-")</f>
        <v>6.3870958477235451E-2</v>
      </c>
      <c r="K41" s="193">
        <f t="shared" si="21"/>
        <v>5.727153584332112E-2</v>
      </c>
      <c r="L41" s="191">
        <f t="shared" si="22"/>
        <v>53373</v>
      </c>
      <c r="M41" s="192">
        <f t="shared" si="23"/>
        <v>48157</v>
      </c>
      <c r="N41" s="193">
        <f t="shared" si="20"/>
        <v>0.23745059739854588</v>
      </c>
    </row>
    <row r="42" spans="1:14" s="74" customFormat="1" x14ac:dyDescent="0.25">
      <c r="B42" s="196" t="s">
        <v>110</v>
      </c>
      <c r="C42" s="197">
        <v>425523</v>
      </c>
      <c r="D42" s="197">
        <v>456808</v>
      </c>
      <c r="E42" s="197">
        <v>140970</v>
      </c>
      <c r="F42" s="197">
        <v>377874</v>
      </c>
      <c r="G42" s="197">
        <v>377874</v>
      </c>
      <c r="H42" s="197">
        <v>433276</v>
      </c>
      <c r="I42" s="197">
        <v>469809</v>
      </c>
      <c r="J42" s="199">
        <f t="shared" ref="J42:J49" si="24">IFERROR(I42/H42-1,"-")</f>
        <v>8.4318079007376312E-2</v>
      </c>
      <c r="K42" s="198">
        <f t="shared" si="21"/>
        <v>2.846053484177169E-2</v>
      </c>
      <c r="L42" s="196">
        <f t="shared" si="22"/>
        <v>36533</v>
      </c>
      <c r="M42" s="197">
        <f t="shared" si="23"/>
        <v>13001</v>
      </c>
      <c r="N42" s="198">
        <f t="shared" si="20"/>
        <v>0.12548374284819136</v>
      </c>
    </row>
    <row r="43" spans="1:14" s="74" customFormat="1" x14ac:dyDescent="0.25">
      <c r="B43" s="196" t="s">
        <v>113</v>
      </c>
      <c r="C43" s="197">
        <v>53193</v>
      </c>
      <c r="D43" s="197">
        <v>39935</v>
      </c>
      <c r="E43" s="197">
        <v>14886</v>
      </c>
      <c r="F43" s="197">
        <v>25918</v>
      </c>
      <c r="G43" s="197">
        <v>25918</v>
      </c>
      <c r="H43" s="197">
        <v>30910</v>
      </c>
      <c r="I43" s="197">
        <v>30281</v>
      </c>
      <c r="J43" s="199">
        <f t="shared" si="24"/>
        <v>-2.0349401488191532E-2</v>
      </c>
      <c r="K43" s="198">
        <f t="shared" si="21"/>
        <v>-0.24174283210216607</v>
      </c>
      <c r="L43" s="196">
        <f t="shared" si="22"/>
        <v>-629</v>
      </c>
      <c r="M43" s="197">
        <f t="shared" si="23"/>
        <v>-9654</v>
      </c>
      <c r="N43" s="198">
        <f t="shared" si="20"/>
        <v>8.0879106555772282E-3</v>
      </c>
    </row>
    <row r="44" spans="1:14" x14ac:dyDescent="0.25">
      <c r="A44" s="1"/>
      <c r="B44" s="196" t="s">
        <v>116</v>
      </c>
      <c r="C44" s="197">
        <v>17934</v>
      </c>
      <c r="D44" s="197">
        <v>17509</v>
      </c>
      <c r="E44" s="197">
        <v>7059</v>
      </c>
      <c r="F44" s="197">
        <v>17777</v>
      </c>
      <c r="G44" s="197">
        <v>17777</v>
      </c>
      <c r="H44" s="197">
        <v>20198</v>
      </c>
      <c r="I44" s="197">
        <v>20812</v>
      </c>
      <c r="J44" s="199">
        <f t="shared" si="24"/>
        <v>3.0399049410832824E-2</v>
      </c>
      <c r="K44" s="198">
        <f t="shared" si="21"/>
        <v>0.18864583928265466</v>
      </c>
      <c r="L44" s="196">
        <f t="shared" si="22"/>
        <v>614</v>
      </c>
      <c r="M44" s="197">
        <f t="shared" si="23"/>
        <v>3303</v>
      </c>
      <c r="N44" s="198">
        <f t="shared" si="20"/>
        <v>5.558785923974548E-3</v>
      </c>
    </row>
    <row r="45" spans="1:14" x14ac:dyDescent="0.25">
      <c r="A45" s="1"/>
      <c r="B45" s="196" t="s">
        <v>123</v>
      </c>
      <c r="C45" s="197">
        <v>39963</v>
      </c>
      <c r="D45" s="197">
        <v>38899</v>
      </c>
      <c r="E45" s="197">
        <v>13054</v>
      </c>
      <c r="F45" s="197">
        <v>42948</v>
      </c>
      <c r="G45" s="197">
        <v>42948</v>
      </c>
      <c r="H45" s="197">
        <v>38443</v>
      </c>
      <c r="I45" s="197">
        <v>40791</v>
      </c>
      <c r="J45" s="199">
        <f t="shared" si="24"/>
        <v>6.1077439325754934E-2</v>
      </c>
      <c r="K45" s="198">
        <f t="shared" si="21"/>
        <v>4.8638782487981702E-2</v>
      </c>
      <c r="L45" s="196">
        <f t="shared" si="22"/>
        <v>2348</v>
      </c>
      <c r="M45" s="197">
        <f t="shared" si="23"/>
        <v>1892</v>
      </c>
      <c r="N45" s="198">
        <f t="shared" si="20"/>
        <v>1.0895081521470583E-2</v>
      </c>
    </row>
    <row r="46" spans="1:14" x14ac:dyDescent="0.25">
      <c r="A46" s="1"/>
      <c r="B46" s="196" t="s">
        <v>119</v>
      </c>
      <c r="C46" s="197">
        <v>30655</v>
      </c>
      <c r="D46" s="197">
        <v>28374</v>
      </c>
      <c r="E46" s="197">
        <v>11786</v>
      </c>
      <c r="F46" s="197">
        <v>26262</v>
      </c>
      <c r="G46" s="197">
        <v>26262</v>
      </c>
      <c r="H46" s="197">
        <v>29696</v>
      </c>
      <c r="I46" s="197">
        <v>32519</v>
      </c>
      <c r="J46" s="199">
        <f t="shared" si="24"/>
        <v>9.5063308189655249E-2</v>
      </c>
      <c r="K46" s="198">
        <f t="shared" si="21"/>
        <v>0.14608444350461691</v>
      </c>
      <c r="L46" s="196">
        <f t="shared" si="22"/>
        <v>2823</v>
      </c>
      <c r="M46" s="197">
        <f t="shared" si="23"/>
        <v>4145</v>
      </c>
      <c r="N46" s="198">
        <f t="shared" si="20"/>
        <v>8.685669780017698E-3</v>
      </c>
    </row>
    <row r="47" spans="1:14" x14ac:dyDescent="0.25">
      <c r="A47" s="1"/>
      <c r="B47" s="196" t="s">
        <v>128</v>
      </c>
      <c r="C47" s="197">
        <v>21289</v>
      </c>
      <c r="D47" s="197">
        <v>22094</v>
      </c>
      <c r="E47" s="197">
        <v>12179</v>
      </c>
      <c r="F47" s="197">
        <v>16381</v>
      </c>
      <c r="G47" s="197">
        <v>16381</v>
      </c>
      <c r="H47" s="197">
        <v>18548</v>
      </c>
      <c r="I47" s="197">
        <v>17489</v>
      </c>
      <c r="J47" s="199">
        <f t="shared" si="24"/>
        <v>-5.7095104593487211E-2</v>
      </c>
      <c r="K47" s="198">
        <f t="shared" si="21"/>
        <v>-0.20842762741015664</v>
      </c>
      <c r="L47" s="196">
        <f t="shared" si="22"/>
        <v>-1059</v>
      </c>
      <c r="M47" s="197">
        <f t="shared" si="23"/>
        <v>-4605</v>
      </c>
      <c r="N47" s="198">
        <f t="shared" si="20"/>
        <v>4.6712284751292939E-3</v>
      </c>
    </row>
    <row r="48" spans="1:14" x14ac:dyDescent="0.25">
      <c r="A48" s="195" t="s">
        <v>144</v>
      </c>
      <c r="B48" s="196" t="s">
        <v>131</v>
      </c>
      <c r="C48" s="197">
        <v>36554</v>
      </c>
      <c r="D48" s="197">
        <v>32257</v>
      </c>
      <c r="E48" s="197">
        <v>20180</v>
      </c>
      <c r="F48" s="197">
        <v>14923</v>
      </c>
      <c r="G48" s="197">
        <v>14923</v>
      </c>
      <c r="H48" s="197">
        <v>18408</v>
      </c>
      <c r="I48" s="197">
        <v>19925</v>
      </c>
      <c r="J48" s="199">
        <f t="shared" si="24"/>
        <v>8.2409821816601392E-2</v>
      </c>
      <c r="K48" s="198">
        <f t="shared" si="21"/>
        <v>-0.38230461605232968</v>
      </c>
      <c r="L48" s="196">
        <f t="shared" si="22"/>
        <v>1517</v>
      </c>
      <c r="M48" s="197">
        <f t="shared" si="23"/>
        <v>-12332</v>
      </c>
      <c r="N48" s="198">
        <f t="shared" si="20"/>
        <v>5.3218724550832628E-3</v>
      </c>
    </row>
    <row r="49" spans="1:14" x14ac:dyDescent="0.25">
      <c r="A49" s="201" t="s">
        <v>145</v>
      </c>
      <c r="B49" s="202" t="s">
        <v>145</v>
      </c>
      <c r="C49" s="203">
        <f t="shared" ref="C49:I49" si="25">C41-SUM(C42:C48)</f>
        <v>212060</v>
      </c>
      <c r="D49" s="203">
        <f t="shared" si="25"/>
        <v>204978</v>
      </c>
      <c r="E49" s="203">
        <f t="shared" si="25"/>
        <v>86932</v>
      </c>
      <c r="F49" s="203">
        <f t="shared" ref="F49" si="26">F41-SUM(F42:F48)</f>
        <v>227095</v>
      </c>
      <c r="G49" s="203">
        <f t="shared" si="25"/>
        <v>227095</v>
      </c>
      <c r="H49" s="203">
        <f t="shared" si="25"/>
        <v>246159</v>
      </c>
      <c r="I49" s="203">
        <f t="shared" si="25"/>
        <v>257385</v>
      </c>
      <c r="J49" s="205">
        <f t="shared" si="24"/>
        <v>4.5604670152218585E-2</v>
      </c>
      <c r="K49" s="204">
        <f t="shared" si="21"/>
        <v>0.25567134033896322</v>
      </c>
      <c r="L49" s="202">
        <f>I49-H49</f>
        <v>11226</v>
      </c>
      <c r="M49" s="203">
        <f t="shared" si="23"/>
        <v>52407</v>
      </c>
      <c r="N49" s="204">
        <f t="shared" si="20"/>
        <v>6.8746305739101912E-2</v>
      </c>
    </row>
    <row r="50" spans="1:14" x14ac:dyDescent="0.25">
      <c r="A50" s="1"/>
      <c r="B50" s="187" t="s">
        <v>46</v>
      </c>
      <c r="C50" s="185"/>
      <c r="D50" s="185"/>
      <c r="E50" s="185"/>
      <c r="F50" s="185"/>
      <c r="G50" s="185"/>
      <c r="H50" s="185"/>
      <c r="I50" s="186"/>
      <c r="J50" s="186"/>
      <c r="K50" s="186"/>
      <c r="L50" s="186"/>
      <c r="M50" s="185"/>
      <c r="N50" s="185"/>
    </row>
    <row r="51" spans="1:14" x14ac:dyDescent="0.25">
      <c r="A51" s="1"/>
      <c r="B51" s="188" t="s">
        <v>68</v>
      </c>
      <c r="C51" s="212">
        <v>30071</v>
      </c>
      <c r="D51" s="212">
        <v>30021</v>
      </c>
      <c r="E51" s="212">
        <v>11900</v>
      </c>
      <c r="F51" s="212">
        <v>21504</v>
      </c>
      <c r="G51" s="212">
        <v>21504</v>
      </c>
      <c r="H51" s="212">
        <v>32605</v>
      </c>
      <c r="I51" s="212">
        <v>28406</v>
      </c>
      <c r="J51" s="213">
        <f>IFERROR(I51/H51-1,"-")</f>
        <v>-0.12878392884526912</v>
      </c>
      <c r="K51" s="213">
        <f>IFERROR(I51/D51-1,"-")</f>
        <v>-5.3795676359881361E-2</v>
      </c>
      <c r="L51" s="212">
        <f>I51-H51</f>
        <v>-4199</v>
      </c>
      <c r="M51" s="212">
        <f>I51-D51</f>
        <v>-1615</v>
      </c>
      <c r="N51" s="213">
        <f t="shared" ref="N51:N63" si="27">I51/I$9</f>
        <v>7.5871070995781765E-3</v>
      </c>
    </row>
    <row r="52" spans="1:14" x14ac:dyDescent="0.25">
      <c r="A52" s="1" t="s">
        <v>96</v>
      </c>
      <c r="B52" s="191" t="s">
        <v>97</v>
      </c>
      <c r="C52" s="192">
        <v>6637</v>
      </c>
      <c r="D52" s="192">
        <v>6424</v>
      </c>
      <c r="E52" s="192">
        <v>1180</v>
      </c>
      <c r="F52" s="192">
        <v>2754</v>
      </c>
      <c r="G52" s="192">
        <v>2754</v>
      </c>
      <c r="H52" s="192">
        <v>13771</v>
      </c>
      <c r="I52" s="192">
        <v>7447</v>
      </c>
      <c r="J52" s="194">
        <f>IFERROR(I52/H52-1,"-")</f>
        <v>-0.45922590952000586</v>
      </c>
      <c r="K52" s="193">
        <f t="shared" ref="K52:K63" si="28">IFERROR(I52/D52-1,"-")</f>
        <v>0.15924657534246567</v>
      </c>
      <c r="L52" s="191">
        <f t="shared" ref="L52:L62" si="29">I52-H52</f>
        <v>-6324</v>
      </c>
      <c r="M52" s="192">
        <f t="shared" ref="M52:M63" si="30">I52-D52</f>
        <v>1023</v>
      </c>
      <c r="N52" s="193">
        <f t="shared" si="27"/>
        <v>1.9890581768133029E-3</v>
      </c>
    </row>
    <row r="53" spans="1:14" x14ac:dyDescent="0.25">
      <c r="A53" s="195" t="s">
        <v>103</v>
      </c>
      <c r="B53" s="196" t="s">
        <v>103</v>
      </c>
      <c r="C53" s="197">
        <v>4036</v>
      </c>
      <c r="D53" s="197">
        <v>3432</v>
      </c>
      <c r="E53" s="197">
        <v>576</v>
      </c>
      <c r="F53" s="197">
        <v>1068</v>
      </c>
      <c r="G53" s="197">
        <v>1068</v>
      </c>
      <c r="H53" s="197">
        <v>10205</v>
      </c>
      <c r="I53" s="197">
        <v>4969</v>
      </c>
      <c r="J53" s="199">
        <f>IFERROR(I53/H53-1,"-")</f>
        <v>-0.5130818226359628</v>
      </c>
      <c r="K53" s="198">
        <f t="shared" si="28"/>
        <v>0.44784382284382285</v>
      </c>
      <c r="L53" s="196">
        <f t="shared" si="29"/>
        <v>-5236</v>
      </c>
      <c r="M53" s="197">
        <f t="shared" si="30"/>
        <v>1537</v>
      </c>
      <c r="N53" s="198">
        <f t="shared" si="27"/>
        <v>1.3271961972049552E-3</v>
      </c>
    </row>
    <row r="54" spans="1:14" x14ac:dyDescent="0.25">
      <c r="A54" s="195" t="s">
        <v>100</v>
      </c>
      <c r="B54" s="196" t="s">
        <v>100</v>
      </c>
      <c r="C54" s="197">
        <v>2601</v>
      </c>
      <c r="D54" s="197">
        <v>2992</v>
      </c>
      <c r="E54" s="197">
        <v>604</v>
      </c>
      <c r="F54" s="197">
        <v>1686</v>
      </c>
      <c r="G54" s="197">
        <v>1686</v>
      </c>
      <c r="H54" s="197">
        <v>3566</v>
      </c>
      <c r="I54" s="197">
        <v>2478</v>
      </c>
      <c r="J54" s="199">
        <f>IFERROR(I54/H54-1,"-")</f>
        <v>-0.30510375771172182</v>
      </c>
      <c r="K54" s="198">
        <f t="shared" si="28"/>
        <v>-0.17179144385026734</v>
      </c>
      <c r="L54" s="196">
        <f t="shared" si="29"/>
        <v>-1088</v>
      </c>
      <c r="M54" s="197">
        <f t="shared" si="30"/>
        <v>-514</v>
      </c>
      <c r="N54" s="198">
        <f t="shared" si="27"/>
        <v>6.6186197960834759E-4</v>
      </c>
    </row>
    <row r="55" spans="1:14" x14ac:dyDescent="0.25">
      <c r="A55" s="1"/>
      <c r="B55" s="191" t="s">
        <v>107</v>
      </c>
      <c r="C55" s="192">
        <v>23434</v>
      </c>
      <c r="D55" s="192">
        <v>23597</v>
      </c>
      <c r="E55" s="192">
        <v>10720</v>
      </c>
      <c r="F55" s="192">
        <v>18750</v>
      </c>
      <c r="G55" s="192">
        <v>18750</v>
      </c>
      <c r="H55" s="192">
        <v>18834</v>
      </c>
      <c r="I55" s="192">
        <v>20959</v>
      </c>
      <c r="J55" s="194">
        <f>IFERROR(I55/H55-1,"-")</f>
        <v>0.11282786450037174</v>
      </c>
      <c r="K55" s="193">
        <f t="shared" si="28"/>
        <v>-0.11179387210238589</v>
      </c>
      <c r="L55" s="191">
        <f t="shared" si="29"/>
        <v>2125</v>
      </c>
      <c r="M55" s="192">
        <f t="shared" si="30"/>
        <v>-2638</v>
      </c>
      <c r="N55" s="193">
        <f t="shared" si="27"/>
        <v>5.5980489227648736E-3</v>
      </c>
    </row>
    <row r="56" spans="1:14" s="74" customFormat="1" x14ac:dyDescent="0.25">
      <c r="B56" s="196" t="s">
        <v>110</v>
      </c>
      <c r="C56" s="197">
        <v>6629</v>
      </c>
      <c r="D56" s="197">
        <v>7193</v>
      </c>
      <c r="E56" s="197">
        <v>3648</v>
      </c>
      <c r="F56" s="197">
        <v>7073</v>
      </c>
      <c r="G56" s="197">
        <v>7073</v>
      </c>
      <c r="H56" s="197">
        <v>6156</v>
      </c>
      <c r="I56" s="197">
        <v>7484</v>
      </c>
      <c r="J56" s="199">
        <f t="shared" ref="J56:J63" si="31">IFERROR(I56/H56-1,"-")</f>
        <v>0.2157244964262508</v>
      </c>
      <c r="K56" s="198">
        <f t="shared" si="28"/>
        <v>4.0455998887807487E-2</v>
      </c>
      <c r="L56" s="196">
        <f t="shared" si="29"/>
        <v>1328</v>
      </c>
      <c r="M56" s="197">
        <f t="shared" si="30"/>
        <v>291</v>
      </c>
      <c r="N56" s="198">
        <f t="shared" si="27"/>
        <v>1.9989407003183509E-3</v>
      </c>
    </row>
    <row r="57" spans="1:14" s="74" customFormat="1" x14ac:dyDescent="0.25">
      <c r="B57" s="196" t="s">
        <v>113</v>
      </c>
      <c r="C57" s="197">
        <v>7829</v>
      </c>
      <c r="D57" s="197">
        <v>6473</v>
      </c>
      <c r="E57" s="197">
        <v>2760</v>
      </c>
      <c r="F57" s="197">
        <v>4389</v>
      </c>
      <c r="G57" s="197">
        <v>4389</v>
      </c>
      <c r="H57" s="197">
        <v>3385</v>
      </c>
      <c r="I57" s="197">
        <v>4335</v>
      </c>
      <c r="J57" s="199">
        <f t="shared" si="31"/>
        <v>0.28064992614475637</v>
      </c>
      <c r="K57" s="198">
        <f t="shared" si="28"/>
        <v>-0.3302950718368608</v>
      </c>
      <c r="L57" s="196">
        <f t="shared" si="29"/>
        <v>950</v>
      </c>
      <c r="M57" s="197">
        <f t="shared" si="30"/>
        <v>-2138</v>
      </c>
      <c r="N57" s="198">
        <f t="shared" si="27"/>
        <v>1.157857821469809E-3</v>
      </c>
    </row>
    <row r="58" spans="1:14" x14ac:dyDescent="0.25">
      <c r="A58" s="1"/>
      <c r="B58" s="196" t="s">
        <v>116</v>
      </c>
      <c r="C58" s="197">
        <v>1473</v>
      </c>
      <c r="D58" s="197">
        <v>1617</v>
      </c>
      <c r="E58" s="197">
        <v>468</v>
      </c>
      <c r="F58" s="197">
        <v>1341</v>
      </c>
      <c r="G58" s="197">
        <v>1341</v>
      </c>
      <c r="H58" s="197">
        <v>1819</v>
      </c>
      <c r="I58" s="197">
        <v>1343</v>
      </c>
      <c r="J58" s="199">
        <f t="shared" si="31"/>
        <v>-0.26168224299065423</v>
      </c>
      <c r="K58" s="198">
        <f t="shared" si="28"/>
        <v>-0.16944959802102655</v>
      </c>
      <c r="L58" s="196">
        <f t="shared" si="29"/>
        <v>-476</v>
      </c>
      <c r="M58" s="197">
        <f t="shared" si="30"/>
        <v>-274</v>
      </c>
      <c r="N58" s="198">
        <f t="shared" si="27"/>
        <v>3.5870889371025457E-4</v>
      </c>
    </row>
    <row r="59" spans="1:14" x14ac:dyDescent="0.25">
      <c r="A59" s="1"/>
      <c r="B59" s="196" t="s">
        <v>123</v>
      </c>
      <c r="C59" s="197">
        <v>424</v>
      </c>
      <c r="D59" s="197">
        <v>572</v>
      </c>
      <c r="E59" s="197">
        <v>223</v>
      </c>
      <c r="F59" s="197">
        <v>521</v>
      </c>
      <c r="G59" s="197">
        <v>521</v>
      </c>
      <c r="H59" s="197">
        <v>424</v>
      </c>
      <c r="I59" s="197">
        <v>679</v>
      </c>
      <c r="J59" s="199">
        <f t="shared" si="31"/>
        <v>0.60141509433962259</v>
      </c>
      <c r="K59" s="198">
        <f t="shared" si="28"/>
        <v>0.18706293706293708</v>
      </c>
      <c r="L59" s="196">
        <f t="shared" si="29"/>
        <v>255</v>
      </c>
      <c r="M59" s="197">
        <f t="shared" si="30"/>
        <v>107</v>
      </c>
      <c r="N59" s="198">
        <f t="shared" si="27"/>
        <v>1.8135766107912348E-4</v>
      </c>
    </row>
    <row r="60" spans="1:14" x14ac:dyDescent="0.25">
      <c r="A60" s="1"/>
      <c r="B60" s="196" t="s">
        <v>119</v>
      </c>
      <c r="C60" s="197">
        <v>426</v>
      </c>
      <c r="D60" s="197">
        <v>594</v>
      </c>
      <c r="E60" s="197">
        <v>213</v>
      </c>
      <c r="F60" s="197">
        <v>470</v>
      </c>
      <c r="G60" s="197">
        <v>470</v>
      </c>
      <c r="H60" s="197">
        <v>433</v>
      </c>
      <c r="I60" s="197">
        <v>459</v>
      </c>
      <c r="J60" s="199">
        <f t="shared" si="31"/>
        <v>6.004618937644346E-2</v>
      </c>
      <c r="K60" s="198">
        <f t="shared" si="28"/>
        <v>-0.22727272727272729</v>
      </c>
      <c r="L60" s="196">
        <f t="shared" si="29"/>
        <v>26</v>
      </c>
      <c r="M60" s="197">
        <f t="shared" si="30"/>
        <v>-135</v>
      </c>
      <c r="N60" s="198">
        <f t="shared" si="27"/>
        <v>1.2259671050856801E-4</v>
      </c>
    </row>
    <row r="61" spans="1:14" x14ac:dyDescent="0.25">
      <c r="A61" s="1"/>
      <c r="B61" s="196" t="s">
        <v>128</v>
      </c>
      <c r="C61" s="197">
        <v>268</v>
      </c>
      <c r="D61" s="197">
        <v>189</v>
      </c>
      <c r="E61" s="197">
        <v>147</v>
      </c>
      <c r="F61" s="197">
        <v>68</v>
      </c>
      <c r="G61" s="197">
        <v>68</v>
      </c>
      <c r="H61" s="197">
        <v>170</v>
      </c>
      <c r="I61" s="197">
        <v>99</v>
      </c>
      <c r="J61" s="199">
        <f t="shared" si="31"/>
        <v>-0.41764705882352937</v>
      </c>
      <c r="K61" s="198">
        <f t="shared" si="28"/>
        <v>-0.47619047619047616</v>
      </c>
      <c r="L61" s="196">
        <f t="shared" si="29"/>
        <v>-71</v>
      </c>
      <c r="M61" s="197">
        <f t="shared" si="30"/>
        <v>-90</v>
      </c>
      <c r="N61" s="198">
        <f t="shared" si="27"/>
        <v>2.6442427756749965E-5</v>
      </c>
    </row>
    <row r="62" spans="1:14" x14ac:dyDescent="0.25">
      <c r="A62" s="195" t="s">
        <v>144</v>
      </c>
      <c r="B62" s="196" t="s">
        <v>131</v>
      </c>
      <c r="C62" s="197">
        <v>306</v>
      </c>
      <c r="D62" s="197">
        <v>325</v>
      </c>
      <c r="E62" s="197">
        <v>253</v>
      </c>
      <c r="F62" s="197">
        <v>101</v>
      </c>
      <c r="G62" s="197">
        <v>101</v>
      </c>
      <c r="H62" s="197">
        <v>159</v>
      </c>
      <c r="I62" s="197">
        <v>97</v>
      </c>
      <c r="J62" s="199">
        <f t="shared" si="31"/>
        <v>-0.38993710691823902</v>
      </c>
      <c r="K62" s="198">
        <f t="shared" si="28"/>
        <v>-0.70153846153846156</v>
      </c>
      <c r="L62" s="196">
        <f t="shared" si="29"/>
        <v>-62</v>
      </c>
      <c r="M62" s="197">
        <f t="shared" si="30"/>
        <v>-228</v>
      </c>
      <c r="N62" s="198">
        <f t="shared" si="27"/>
        <v>2.5908237297017641E-5</v>
      </c>
    </row>
    <row r="63" spans="1:14" x14ac:dyDescent="0.25">
      <c r="A63" s="201" t="s">
        <v>145</v>
      </c>
      <c r="B63" s="202" t="s">
        <v>145</v>
      </c>
      <c r="C63" s="203">
        <f t="shared" ref="C63:I63" si="32">C55-SUM(C56:C62)</f>
        <v>6079</v>
      </c>
      <c r="D63" s="203">
        <f t="shared" si="32"/>
        <v>6634</v>
      </c>
      <c r="E63" s="203">
        <f t="shared" si="32"/>
        <v>3008</v>
      </c>
      <c r="F63" s="203">
        <f t="shared" ref="F63" si="33">F55-SUM(F56:F62)</f>
        <v>4787</v>
      </c>
      <c r="G63" s="203">
        <f t="shared" si="32"/>
        <v>4787</v>
      </c>
      <c r="H63" s="203">
        <f t="shared" si="32"/>
        <v>6288</v>
      </c>
      <c r="I63" s="203">
        <f t="shared" si="32"/>
        <v>6463</v>
      </c>
      <c r="J63" s="205">
        <f t="shared" si="31"/>
        <v>2.7830788804071194E-2</v>
      </c>
      <c r="K63" s="204">
        <f t="shared" si="28"/>
        <v>-2.5776303889056384E-2</v>
      </c>
      <c r="L63" s="202">
        <f>I63-H63</f>
        <v>175</v>
      </c>
      <c r="M63" s="203">
        <f t="shared" si="30"/>
        <v>-171</v>
      </c>
      <c r="N63" s="204">
        <f t="shared" si="27"/>
        <v>1.7262364706250003E-3</v>
      </c>
    </row>
    <row r="64" spans="1:14" x14ac:dyDescent="0.25">
      <c r="A64" s="1"/>
      <c r="B64" s="187" t="s">
        <v>47</v>
      </c>
      <c r="C64" s="185"/>
      <c r="D64" s="185"/>
      <c r="E64" s="185"/>
      <c r="F64" s="185"/>
      <c r="G64" s="185"/>
      <c r="H64" s="185"/>
      <c r="I64" s="186"/>
      <c r="J64" s="186"/>
      <c r="K64" s="186"/>
      <c r="L64" s="186"/>
      <c r="M64" s="185"/>
      <c r="N64" s="185"/>
    </row>
    <row r="65" spans="1:14" x14ac:dyDescent="0.25">
      <c r="A65" s="1"/>
      <c r="B65" s="188" t="s">
        <v>68</v>
      </c>
      <c r="C65" s="212">
        <v>95089</v>
      </c>
      <c r="D65" s="212">
        <v>90031</v>
      </c>
      <c r="E65" s="212">
        <v>29538</v>
      </c>
      <c r="F65" s="212">
        <v>106766</v>
      </c>
      <c r="G65" s="212">
        <v>106766</v>
      </c>
      <c r="H65" s="212">
        <v>127703</v>
      </c>
      <c r="I65" s="212">
        <v>155107</v>
      </c>
      <c r="J65" s="213">
        <f>IFERROR(I65/H65-1,"-")</f>
        <v>0.21459166973367894</v>
      </c>
      <c r="K65" s="213">
        <f>IFERROR(I65/D65-1,"-")</f>
        <v>0.72281769612688973</v>
      </c>
      <c r="L65" s="212">
        <f>I65-H65</f>
        <v>27404</v>
      </c>
      <c r="M65" s="212">
        <f>I65-D65</f>
        <v>65076</v>
      </c>
      <c r="N65" s="213">
        <f t="shared" ref="N65:N77" si="34">I65/I$9</f>
        <v>4.1428339818850676E-2</v>
      </c>
    </row>
    <row r="66" spans="1:14" x14ac:dyDescent="0.25">
      <c r="A66" s="1" t="s">
        <v>96</v>
      </c>
      <c r="B66" s="191" t="s">
        <v>97</v>
      </c>
      <c r="C66" s="192">
        <v>20524</v>
      </c>
      <c r="D66" s="192">
        <v>23540</v>
      </c>
      <c r="E66" s="192">
        <v>6589</v>
      </c>
      <c r="F66" s="192">
        <v>29253</v>
      </c>
      <c r="G66" s="192">
        <v>29253</v>
      </c>
      <c r="H66" s="192">
        <v>30243</v>
      </c>
      <c r="I66" s="192">
        <v>36940</v>
      </c>
      <c r="J66" s="194">
        <f>IFERROR(I66/H66-1,"-")</f>
        <v>0.22143967199021253</v>
      </c>
      <c r="K66" s="193">
        <f t="shared" ref="K66:K77" si="35">IFERROR(I66/D66-1,"-")</f>
        <v>0.56924384027187758</v>
      </c>
      <c r="L66" s="191">
        <f t="shared" ref="L66:L76" si="36">I66-H66</f>
        <v>6697</v>
      </c>
      <c r="M66" s="192">
        <f t="shared" ref="M66:M77" si="37">I66-D66</f>
        <v>13400</v>
      </c>
      <c r="N66" s="193">
        <f t="shared" si="34"/>
        <v>9.8664977912559966E-3</v>
      </c>
    </row>
    <row r="67" spans="1:14" x14ac:dyDescent="0.25">
      <c r="A67" s="195" t="s">
        <v>103</v>
      </c>
      <c r="B67" s="196" t="s">
        <v>103</v>
      </c>
      <c r="C67" s="197">
        <v>11738</v>
      </c>
      <c r="D67" s="197">
        <v>12422</v>
      </c>
      <c r="E67" s="197">
        <v>2565</v>
      </c>
      <c r="F67" s="197">
        <v>23432</v>
      </c>
      <c r="G67" s="197">
        <v>23432</v>
      </c>
      <c r="H67" s="197">
        <v>22337</v>
      </c>
      <c r="I67" s="197">
        <v>21299</v>
      </c>
      <c r="J67" s="199">
        <f>IFERROR(I67/H67-1,"-")</f>
        <v>-4.6469982540179977E-2</v>
      </c>
      <c r="K67" s="198">
        <f t="shared" si="35"/>
        <v>0.71461922395749466</v>
      </c>
      <c r="L67" s="196">
        <f t="shared" si="36"/>
        <v>-1038</v>
      </c>
      <c r="M67" s="197">
        <f t="shared" si="37"/>
        <v>8877</v>
      </c>
      <c r="N67" s="198">
        <f t="shared" si="34"/>
        <v>5.6888613009193683E-3</v>
      </c>
    </row>
    <row r="68" spans="1:14" x14ac:dyDescent="0.25">
      <c r="A68" s="195" t="s">
        <v>100</v>
      </c>
      <c r="B68" s="196" t="s">
        <v>100</v>
      </c>
      <c r="C68" s="197">
        <v>8786</v>
      </c>
      <c r="D68" s="197">
        <v>11118</v>
      </c>
      <c r="E68" s="197">
        <v>4024</v>
      </c>
      <c r="F68" s="197">
        <v>5821</v>
      </c>
      <c r="G68" s="197">
        <v>5821</v>
      </c>
      <c r="H68" s="197">
        <v>7906</v>
      </c>
      <c r="I68" s="197">
        <v>15641</v>
      </c>
      <c r="J68" s="199">
        <f>IFERROR(I68/H68-1,"-")</f>
        <v>0.9783708575765242</v>
      </c>
      <c r="K68" s="198">
        <f t="shared" si="35"/>
        <v>0.40681777298075184</v>
      </c>
      <c r="L68" s="196">
        <f t="shared" si="36"/>
        <v>7735</v>
      </c>
      <c r="M68" s="197">
        <f t="shared" si="37"/>
        <v>4523</v>
      </c>
      <c r="N68" s="198">
        <f t="shared" si="34"/>
        <v>4.1776364903366283E-3</v>
      </c>
    </row>
    <row r="69" spans="1:14" x14ac:dyDescent="0.25">
      <c r="A69" s="1"/>
      <c r="B69" s="191" t="s">
        <v>107</v>
      </c>
      <c r="C69" s="192">
        <v>74565</v>
      </c>
      <c r="D69" s="192">
        <v>66491</v>
      </c>
      <c r="E69" s="192">
        <v>22949</v>
      </c>
      <c r="F69" s="192">
        <v>77513</v>
      </c>
      <c r="G69" s="192">
        <v>77513</v>
      </c>
      <c r="H69" s="192">
        <v>97460</v>
      </c>
      <c r="I69" s="192">
        <v>118167</v>
      </c>
      <c r="J69" s="194">
        <f>IFERROR(I69/H69-1,"-")</f>
        <v>0.21246665298584033</v>
      </c>
      <c r="K69" s="193">
        <f t="shared" si="35"/>
        <v>0.77718789009038813</v>
      </c>
      <c r="L69" s="191">
        <f t="shared" si="36"/>
        <v>20707</v>
      </c>
      <c r="M69" s="192">
        <f t="shared" si="37"/>
        <v>51676</v>
      </c>
      <c r="N69" s="193">
        <f t="shared" si="34"/>
        <v>3.1561842027594676E-2</v>
      </c>
    </row>
    <row r="70" spans="1:14" s="74" customFormat="1" x14ac:dyDescent="0.25">
      <c r="B70" s="196" t="s">
        <v>110</v>
      </c>
      <c r="C70" s="197">
        <v>34176</v>
      </c>
      <c r="D70" s="197">
        <v>29255</v>
      </c>
      <c r="E70" s="197">
        <v>9198</v>
      </c>
      <c r="F70" s="197">
        <v>33813</v>
      </c>
      <c r="G70" s="197">
        <v>33813</v>
      </c>
      <c r="H70" s="197">
        <v>34901</v>
      </c>
      <c r="I70" s="197">
        <v>48623</v>
      </c>
      <c r="J70" s="199">
        <f t="shared" ref="J70:J77" si="38">IFERROR(I70/H70-1,"-")</f>
        <v>0.39316925016475168</v>
      </c>
      <c r="K70" s="198">
        <f t="shared" si="35"/>
        <v>0.66204067680738343</v>
      </c>
      <c r="L70" s="196">
        <f t="shared" si="36"/>
        <v>13722</v>
      </c>
      <c r="M70" s="197">
        <f t="shared" si="37"/>
        <v>19368</v>
      </c>
      <c r="N70" s="198">
        <f t="shared" si="34"/>
        <v>1.2986971361782359E-2</v>
      </c>
    </row>
    <row r="71" spans="1:14" s="74" customFormat="1" x14ac:dyDescent="0.25">
      <c r="B71" s="196" t="s">
        <v>113</v>
      </c>
      <c r="C71" s="197">
        <v>9286</v>
      </c>
      <c r="D71" s="197">
        <v>8049</v>
      </c>
      <c r="E71" s="197">
        <v>2626</v>
      </c>
      <c r="F71" s="197">
        <v>6702</v>
      </c>
      <c r="G71" s="197">
        <v>6702</v>
      </c>
      <c r="H71" s="197">
        <v>6992</v>
      </c>
      <c r="I71" s="197">
        <v>7510</v>
      </c>
      <c r="J71" s="199">
        <f t="shared" si="38"/>
        <v>7.4084668192219594E-2</v>
      </c>
      <c r="K71" s="198">
        <f t="shared" si="35"/>
        <v>-6.6964840352838895E-2</v>
      </c>
      <c r="L71" s="196">
        <f t="shared" si="36"/>
        <v>518</v>
      </c>
      <c r="M71" s="197">
        <f t="shared" si="37"/>
        <v>-539</v>
      </c>
      <c r="N71" s="198">
        <f t="shared" si="34"/>
        <v>2.0058851762948708E-3</v>
      </c>
    </row>
    <row r="72" spans="1:14" x14ac:dyDescent="0.25">
      <c r="A72" s="1"/>
      <c r="B72" s="196" t="s">
        <v>116</v>
      </c>
      <c r="C72" s="197">
        <v>4729</v>
      </c>
      <c r="D72" s="197">
        <v>7284</v>
      </c>
      <c r="E72" s="197">
        <v>2915</v>
      </c>
      <c r="F72" s="197">
        <v>9988</v>
      </c>
      <c r="G72" s="197">
        <v>9988</v>
      </c>
      <c r="H72" s="197">
        <v>12374</v>
      </c>
      <c r="I72" s="197">
        <v>13532</v>
      </c>
      <c r="J72" s="199">
        <f t="shared" si="38"/>
        <v>9.3583319864231518E-2</v>
      </c>
      <c r="K72" s="198">
        <f t="shared" si="35"/>
        <v>0.85777045579351996</v>
      </c>
      <c r="L72" s="196">
        <f t="shared" si="36"/>
        <v>1158</v>
      </c>
      <c r="M72" s="197">
        <f t="shared" si="37"/>
        <v>6248</v>
      </c>
      <c r="N72" s="198">
        <f t="shared" si="34"/>
        <v>3.6143326505488939E-3</v>
      </c>
    </row>
    <row r="73" spans="1:14" x14ac:dyDescent="0.25">
      <c r="A73" s="1"/>
      <c r="B73" s="196" t="s">
        <v>123</v>
      </c>
      <c r="C73" s="197">
        <v>1701</v>
      </c>
      <c r="D73" s="197">
        <v>1421</v>
      </c>
      <c r="E73" s="197">
        <v>233</v>
      </c>
      <c r="F73" s="197">
        <v>2462</v>
      </c>
      <c r="G73" s="197">
        <v>2462</v>
      </c>
      <c r="H73" s="197">
        <v>2846</v>
      </c>
      <c r="I73" s="197">
        <v>4373</v>
      </c>
      <c r="J73" s="199">
        <f t="shared" si="38"/>
        <v>0.53654251581166545</v>
      </c>
      <c r="K73" s="198">
        <f t="shared" si="35"/>
        <v>2.0774102744546092</v>
      </c>
      <c r="L73" s="196">
        <f t="shared" si="36"/>
        <v>1527</v>
      </c>
      <c r="M73" s="197">
        <f t="shared" si="37"/>
        <v>2952</v>
      </c>
      <c r="N73" s="198">
        <f t="shared" si="34"/>
        <v>1.1680074402047231E-3</v>
      </c>
    </row>
    <row r="74" spans="1:14" x14ac:dyDescent="0.25">
      <c r="A74" s="1"/>
      <c r="B74" s="196" t="s">
        <v>119</v>
      </c>
      <c r="C74" s="197">
        <v>2158</v>
      </c>
      <c r="D74" s="197">
        <v>1552</v>
      </c>
      <c r="E74" s="197">
        <v>590</v>
      </c>
      <c r="F74" s="197">
        <v>2363</v>
      </c>
      <c r="G74" s="197">
        <v>2363</v>
      </c>
      <c r="H74" s="197">
        <v>2338</v>
      </c>
      <c r="I74" s="197">
        <v>2820</v>
      </c>
      <c r="J74" s="199">
        <f t="shared" si="38"/>
        <v>0.2061591103507272</v>
      </c>
      <c r="K74" s="198">
        <f t="shared" si="35"/>
        <v>0.8170103092783505</v>
      </c>
      <c r="L74" s="196">
        <f t="shared" si="36"/>
        <v>482</v>
      </c>
      <c r="M74" s="197">
        <f t="shared" si="37"/>
        <v>1268</v>
      </c>
      <c r="N74" s="198">
        <f t="shared" si="34"/>
        <v>7.5320854822257476E-4</v>
      </c>
    </row>
    <row r="75" spans="1:14" x14ac:dyDescent="0.25">
      <c r="A75" s="1"/>
      <c r="B75" s="196" t="s">
        <v>128</v>
      </c>
      <c r="C75" s="197">
        <v>1064</v>
      </c>
      <c r="D75" s="197">
        <v>1400</v>
      </c>
      <c r="E75" s="197">
        <v>833</v>
      </c>
      <c r="F75" s="197">
        <v>1447</v>
      </c>
      <c r="G75" s="197">
        <v>1447</v>
      </c>
      <c r="H75" s="197">
        <v>3939</v>
      </c>
      <c r="I75" s="197">
        <v>2835</v>
      </c>
      <c r="J75" s="199">
        <f t="shared" si="38"/>
        <v>-0.28027418126428028</v>
      </c>
      <c r="K75" s="198">
        <f t="shared" si="35"/>
        <v>1.0249999999999999</v>
      </c>
      <c r="L75" s="196">
        <f t="shared" si="36"/>
        <v>-1104</v>
      </c>
      <c r="M75" s="197">
        <f t="shared" si="37"/>
        <v>1435</v>
      </c>
      <c r="N75" s="198">
        <f t="shared" si="34"/>
        <v>7.572149766705671E-4</v>
      </c>
    </row>
    <row r="76" spans="1:14" x14ac:dyDescent="0.25">
      <c r="A76" s="195" t="s">
        <v>144</v>
      </c>
      <c r="B76" s="196" t="s">
        <v>131</v>
      </c>
      <c r="C76" s="197">
        <v>2067</v>
      </c>
      <c r="D76" s="197">
        <v>1511</v>
      </c>
      <c r="E76" s="197">
        <v>961</v>
      </c>
      <c r="F76" s="197">
        <v>479</v>
      </c>
      <c r="G76" s="197">
        <v>479</v>
      </c>
      <c r="H76" s="197">
        <v>1088</v>
      </c>
      <c r="I76" s="197">
        <v>2071</v>
      </c>
      <c r="J76" s="199">
        <f t="shared" si="38"/>
        <v>0.90349264705882359</v>
      </c>
      <c r="K76" s="198">
        <f t="shared" si="35"/>
        <v>0.37061548643282594</v>
      </c>
      <c r="L76" s="196">
        <f t="shared" si="36"/>
        <v>983</v>
      </c>
      <c r="M76" s="197">
        <f t="shared" si="37"/>
        <v>560</v>
      </c>
      <c r="N76" s="198">
        <f t="shared" si="34"/>
        <v>5.5315422105281997E-4</v>
      </c>
    </row>
    <row r="77" spans="1:14" x14ac:dyDescent="0.25">
      <c r="A77" s="201" t="s">
        <v>145</v>
      </c>
      <c r="B77" s="202" t="s">
        <v>145</v>
      </c>
      <c r="C77" s="203">
        <f t="shared" ref="C77:I77" si="39">C69-SUM(C70:C76)</f>
        <v>19384</v>
      </c>
      <c r="D77" s="203">
        <f t="shared" si="39"/>
        <v>16019</v>
      </c>
      <c r="E77" s="203">
        <f t="shared" si="39"/>
        <v>5593</v>
      </c>
      <c r="F77" s="203">
        <f t="shared" ref="F77" si="40">F69-SUM(F70:F76)</f>
        <v>20259</v>
      </c>
      <c r="G77" s="203">
        <f t="shared" si="39"/>
        <v>20259</v>
      </c>
      <c r="H77" s="203">
        <f t="shared" si="39"/>
        <v>32982</v>
      </c>
      <c r="I77" s="203">
        <f t="shared" si="39"/>
        <v>36403</v>
      </c>
      <c r="J77" s="205">
        <f t="shared" si="38"/>
        <v>0.10372324298101998</v>
      </c>
      <c r="K77" s="204">
        <f t="shared" si="35"/>
        <v>1.272488919408203</v>
      </c>
      <c r="L77" s="202">
        <f>I77-H77</f>
        <v>3421</v>
      </c>
      <c r="M77" s="203">
        <f t="shared" si="37"/>
        <v>20384</v>
      </c>
      <c r="N77" s="204">
        <f t="shared" si="34"/>
        <v>9.7230676528178676E-3</v>
      </c>
    </row>
    <row r="78" spans="1:14" x14ac:dyDescent="0.25">
      <c r="A78" s="1"/>
      <c r="B78" s="187" t="s">
        <v>48</v>
      </c>
      <c r="C78" s="185"/>
      <c r="D78" s="185"/>
      <c r="E78" s="185"/>
      <c r="F78" s="185"/>
      <c r="G78" s="185"/>
      <c r="H78" s="185"/>
      <c r="I78" s="186"/>
      <c r="J78" s="186"/>
      <c r="K78" s="186"/>
      <c r="L78" s="186"/>
      <c r="M78" s="185"/>
      <c r="N78" s="185"/>
    </row>
    <row r="79" spans="1:14" x14ac:dyDescent="0.25">
      <c r="A79" s="1"/>
      <c r="B79" s="188" t="s">
        <v>68</v>
      </c>
      <c r="C79" s="212">
        <v>557439</v>
      </c>
      <c r="D79" s="212">
        <v>537772</v>
      </c>
      <c r="E79" s="212">
        <v>183101</v>
      </c>
      <c r="F79" s="212">
        <v>456752</v>
      </c>
      <c r="G79" s="212">
        <v>456752</v>
      </c>
      <c r="H79" s="212">
        <v>530374</v>
      </c>
      <c r="I79" s="212">
        <v>611065</v>
      </c>
      <c r="J79" s="213">
        <f>IFERROR(I79/H79-1,"-")</f>
        <v>0.15213981077503802</v>
      </c>
      <c r="K79" s="213">
        <f>IFERROR(I79/D79-1,"-")</f>
        <v>0.13629010063744484</v>
      </c>
      <c r="L79" s="212">
        <f>I79-H79</f>
        <v>80691</v>
      </c>
      <c r="M79" s="212">
        <f>I79-D79</f>
        <v>73293</v>
      </c>
      <c r="N79" s="213">
        <f t="shared" ref="N79:N91" si="41">I79/I$9</f>
        <v>0.16321254663816581</v>
      </c>
    </row>
    <row r="80" spans="1:14" x14ac:dyDescent="0.25">
      <c r="A80" s="1" t="s">
        <v>96</v>
      </c>
      <c r="B80" s="191" t="s">
        <v>97</v>
      </c>
      <c r="C80" s="192">
        <v>236930</v>
      </c>
      <c r="D80" s="192">
        <v>234355</v>
      </c>
      <c r="E80" s="192">
        <v>56011</v>
      </c>
      <c r="F80" s="192">
        <v>219164</v>
      </c>
      <c r="G80" s="192">
        <v>219164</v>
      </c>
      <c r="H80" s="192">
        <v>231110</v>
      </c>
      <c r="I80" s="192">
        <v>244578</v>
      </c>
      <c r="J80" s="194">
        <f>IFERROR(I80/H80-1,"-")</f>
        <v>5.827528016961625E-2</v>
      </c>
      <c r="K80" s="193">
        <f t="shared" ref="K80:K91" si="42">IFERROR(I80/D80-1,"-")</f>
        <v>4.3621855731689196E-2</v>
      </c>
      <c r="L80" s="191">
        <f t="shared" ref="L80:L90" si="43">I80-H80</f>
        <v>13468</v>
      </c>
      <c r="M80" s="192">
        <f t="shared" ref="M80:M91" si="44">I80-D80</f>
        <v>10223</v>
      </c>
      <c r="N80" s="193">
        <f t="shared" si="41"/>
        <v>6.5325617130205987E-2</v>
      </c>
    </row>
    <row r="81" spans="1:14" x14ac:dyDescent="0.25">
      <c r="A81" s="195" t="s">
        <v>103</v>
      </c>
      <c r="B81" s="196" t="s">
        <v>103</v>
      </c>
      <c r="C81" s="197">
        <v>54710</v>
      </c>
      <c r="D81" s="197">
        <v>42706</v>
      </c>
      <c r="E81" s="197">
        <v>9469</v>
      </c>
      <c r="F81" s="197">
        <v>59972</v>
      </c>
      <c r="G81" s="197">
        <v>59972</v>
      </c>
      <c r="H81" s="197">
        <v>59964</v>
      </c>
      <c r="I81" s="197">
        <v>68617</v>
      </c>
      <c r="J81" s="199">
        <f>IFERROR(I81/H81-1,"-")</f>
        <v>0.14430324861583621</v>
      </c>
      <c r="K81" s="198">
        <f t="shared" si="42"/>
        <v>0.60672973352690485</v>
      </c>
      <c r="L81" s="196">
        <f t="shared" si="43"/>
        <v>8653</v>
      </c>
      <c r="M81" s="197">
        <f t="shared" si="44"/>
        <v>25911</v>
      </c>
      <c r="N81" s="198">
        <f t="shared" si="41"/>
        <v>1.8327273387726387E-2</v>
      </c>
    </row>
    <row r="82" spans="1:14" x14ac:dyDescent="0.25">
      <c r="A82" s="195" t="s">
        <v>100</v>
      </c>
      <c r="B82" s="196" t="s">
        <v>100</v>
      </c>
      <c r="C82" s="197">
        <v>182220</v>
      </c>
      <c r="D82" s="197">
        <v>191649</v>
      </c>
      <c r="E82" s="197">
        <v>46542</v>
      </c>
      <c r="F82" s="197">
        <v>159192</v>
      </c>
      <c r="G82" s="197">
        <v>159192</v>
      </c>
      <c r="H82" s="197">
        <v>171146</v>
      </c>
      <c r="I82" s="197">
        <v>175961</v>
      </c>
      <c r="J82" s="199">
        <f>IFERROR(I82/H82-1,"-")</f>
        <v>2.8133874002313819E-2</v>
      </c>
      <c r="K82" s="198">
        <f t="shared" si="42"/>
        <v>-8.1857979952934756E-2</v>
      </c>
      <c r="L82" s="196">
        <f t="shared" si="43"/>
        <v>4815</v>
      </c>
      <c r="M82" s="197">
        <f t="shared" si="44"/>
        <v>-15688</v>
      </c>
      <c r="N82" s="198">
        <f t="shared" si="41"/>
        <v>4.6998343742479597E-2</v>
      </c>
    </row>
    <row r="83" spans="1:14" x14ac:dyDescent="0.25">
      <c r="A83" s="1"/>
      <c r="B83" s="191" t="s">
        <v>107</v>
      </c>
      <c r="C83" s="192">
        <v>320509</v>
      </c>
      <c r="D83" s="192">
        <v>303417</v>
      </c>
      <c r="E83" s="192">
        <v>127090</v>
      </c>
      <c r="F83" s="192">
        <v>237588</v>
      </c>
      <c r="G83" s="192">
        <v>237588</v>
      </c>
      <c r="H83" s="192">
        <v>299264</v>
      </c>
      <c r="I83" s="192">
        <v>366487</v>
      </c>
      <c r="J83" s="194">
        <f>IFERROR(I83/H83-1,"-")</f>
        <v>0.22462775342172803</v>
      </c>
      <c r="K83" s="193">
        <f t="shared" si="42"/>
        <v>0.20786574252596268</v>
      </c>
      <c r="L83" s="191">
        <f t="shared" si="43"/>
        <v>67223</v>
      </c>
      <c r="M83" s="192">
        <f t="shared" si="44"/>
        <v>63070</v>
      </c>
      <c r="N83" s="193">
        <f t="shared" si="41"/>
        <v>9.7886929507959838E-2</v>
      </c>
    </row>
    <row r="84" spans="1:14" s="74" customFormat="1" x14ac:dyDescent="0.25">
      <c r="B84" s="196" t="s">
        <v>110</v>
      </c>
      <c r="C84" s="197">
        <v>45668</v>
      </c>
      <c r="D84" s="197">
        <v>49625</v>
      </c>
      <c r="E84" s="197">
        <v>21229</v>
      </c>
      <c r="F84" s="197">
        <v>44105</v>
      </c>
      <c r="G84" s="197">
        <v>44105</v>
      </c>
      <c r="H84" s="197">
        <v>58158</v>
      </c>
      <c r="I84" s="197">
        <v>73097</v>
      </c>
      <c r="J84" s="199">
        <f t="shared" ref="J84:J91" si="45">IFERROR(I84/H84-1,"-")</f>
        <v>0.25686921833625642</v>
      </c>
      <c r="K84" s="198">
        <f t="shared" si="42"/>
        <v>0.47298740554156171</v>
      </c>
      <c r="L84" s="196">
        <f t="shared" si="43"/>
        <v>14939</v>
      </c>
      <c r="M84" s="197">
        <f t="shared" si="44"/>
        <v>23472</v>
      </c>
      <c r="N84" s="198">
        <f t="shared" si="41"/>
        <v>1.952386001752679E-2</v>
      </c>
    </row>
    <row r="85" spans="1:14" s="74" customFormat="1" x14ac:dyDescent="0.25">
      <c r="B85" s="196" t="s">
        <v>113</v>
      </c>
      <c r="C85" s="197">
        <v>142206</v>
      </c>
      <c r="D85" s="197">
        <v>120405</v>
      </c>
      <c r="E85" s="197">
        <v>46896</v>
      </c>
      <c r="F85" s="197">
        <v>76797</v>
      </c>
      <c r="G85" s="197">
        <v>76797</v>
      </c>
      <c r="H85" s="197">
        <v>91120</v>
      </c>
      <c r="I85" s="197">
        <v>105428</v>
      </c>
      <c r="J85" s="199">
        <f t="shared" si="45"/>
        <v>0.15702370500438989</v>
      </c>
      <c r="K85" s="198">
        <f t="shared" si="42"/>
        <v>-0.12438852207134254</v>
      </c>
      <c r="L85" s="196">
        <f t="shared" si="43"/>
        <v>14308</v>
      </c>
      <c r="M85" s="197">
        <f t="shared" si="44"/>
        <v>-14977</v>
      </c>
      <c r="N85" s="198">
        <f t="shared" si="41"/>
        <v>2.8159315894329649E-2</v>
      </c>
    </row>
    <row r="86" spans="1:14" x14ac:dyDescent="0.25">
      <c r="A86" s="1"/>
      <c r="B86" s="196" t="s">
        <v>116</v>
      </c>
      <c r="C86" s="197">
        <v>16107</v>
      </c>
      <c r="D86" s="197">
        <v>16612</v>
      </c>
      <c r="E86" s="197">
        <v>6810</v>
      </c>
      <c r="F86" s="197">
        <v>20265</v>
      </c>
      <c r="G86" s="197">
        <v>20265</v>
      </c>
      <c r="H86" s="197">
        <v>26214</v>
      </c>
      <c r="I86" s="197">
        <v>40162</v>
      </c>
      <c r="J86" s="199">
        <f t="shared" si="45"/>
        <v>0.53208209353780433</v>
      </c>
      <c r="K86" s="198">
        <f t="shared" si="42"/>
        <v>1.4176498916445941</v>
      </c>
      <c r="L86" s="196">
        <f t="shared" si="43"/>
        <v>13948</v>
      </c>
      <c r="M86" s="197">
        <f t="shared" si="44"/>
        <v>23550</v>
      </c>
      <c r="N86" s="198">
        <f t="shared" si="41"/>
        <v>1.0727078621884769E-2</v>
      </c>
    </row>
    <row r="87" spans="1:14" x14ac:dyDescent="0.25">
      <c r="A87" s="1"/>
      <c r="B87" s="196" t="s">
        <v>123</v>
      </c>
      <c r="C87" s="197">
        <v>8072</v>
      </c>
      <c r="D87" s="197">
        <v>6075</v>
      </c>
      <c r="E87" s="197">
        <v>1878</v>
      </c>
      <c r="F87" s="197">
        <v>6888</v>
      </c>
      <c r="G87" s="197">
        <v>6888</v>
      </c>
      <c r="H87" s="197">
        <v>6905</v>
      </c>
      <c r="I87" s="197">
        <v>11347</v>
      </c>
      <c r="J87" s="199">
        <f t="shared" si="45"/>
        <v>0.64330195510499633</v>
      </c>
      <c r="K87" s="198">
        <f t="shared" si="42"/>
        <v>0.86781893004115229</v>
      </c>
      <c r="L87" s="196">
        <f t="shared" si="43"/>
        <v>4442</v>
      </c>
      <c r="M87" s="197">
        <f t="shared" si="44"/>
        <v>5272</v>
      </c>
      <c r="N87" s="198">
        <f t="shared" si="41"/>
        <v>3.0307295732913317E-3</v>
      </c>
    </row>
    <row r="88" spans="1:14" x14ac:dyDescent="0.25">
      <c r="A88" s="1"/>
      <c r="B88" s="196" t="s">
        <v>119</v>
      </c>
      <c r="C88" s="197">
        <v>4534</v>
      </c>
      <c r="D88" s="197">
        <v>4528</v>
      </c>
      <c r="E88" s="197">
        <v>1330</v>
      </c>
      <c r="F88" s="197">
        <v>3919</v>
      </c>
      <c r="G88" s="197">
        <v>3919</v>
      </c>
      <c r="H88" s="197">
        <v>4093</v>
      </c>
      <c r="I88" s="197">
        <v>5733</v>
      </c>
      <c r="J88" s="199">
        <f t="shared" si="45"/>
        <v>0.4006840947959931</v>
      </c>
      <c r="K88" s="198">
        <f t="shared" si="42"/>
        <v>0.26612190812720837</v>
      </c>
      <c r="L88" s="196">
        <f t="shared" si="43"/>
        <v>1640</v>
      </c>
      <c r="M88" s="197">
        <f t="shared" si="44"/>
        <v>1205</v>
      </c>
      <c r="N88" s="198">
        <f t="shared" si="41"/>
        <v>1.5312569528227024E-3</v>
      </c>
    </row>
    <row r="89" spans="1:14" x14ac:dyDescent="0.25">
      <c r="A89" s="1"/>
      <c r="B89" s="196" t="s">
        <v>128</v>
      </c>
      <c r="C89" s="197">
        <v>5431</v>
      </c>
      <c r="D89" s="197">
        <v>6628</v>
      </c>
      <c r="E89" s="197">
        <v>4100</v>
      </c>
      <c r="F89" s="197">
        <v>4599</v>
      </c>
      <c r="G89" s="197">
        <v>4599</v>
      </c>
      <c r="H89" s="197">
        <v>6864</v>
      </c>
      <c r="I89" s="197">
        <v>6089</v>
      </c>
      <c r="J89" s="199">
        <f t="shared" si="45"/>
        <v>-0.11290792540792538</v>
      </c>
      <c r="K89" s="198">
        <f t="shared" si="42"/>
        <v>-8.1321665660832876E-2</v>
      </c>
      <c r="L89" s="196">
        <f t="shared" si="43"/>
        <v>-775</v>
      </c>
      <c r="M89" s="197">
        <f t="shared" si="44"/>
        <v>-539</v>
      </c>
      <c r="N89" s="198">
        <f t="shared" si="41"/>
        <v>1.6263428546550559E-3</v>
      </c>
    </row>
    <row r="90" spans="1:14" x14ac:dyDescent="0.25">
      <c r="A90" s="195" t="s">
        <v>144</v>
      </c>
      <c r="B90" s="196" t="s">
        <v>131</v>
      </c>
      <c r="C90" s="197">
        <v>10869</v>
      </c>
      <c r="D90" s="197">
        <v>9115</v>
      </c>
      <c r="E90" s="197">
        <v>6540</v>
      </c>
      <c r="F90" s="197">
        <v>4180</v>
      </c>
      <c r="G90" s="197">
        <v>4180</v>
      </c>
      <c r="H90" s="197">
        <v>7198</v>
      </c>
      <c r="I90" s="197">
        <v>7814</v>
      </c>
      <c r="J90" s="199">
        <f t="shared" si="45"/>
        <v>8.5579327590997512E-2</v>
      </c>
      <c r="K90" s="198">
        <f t="shared" si="42"/>
        <v>-0.14273176083379047</v>
      </c>
      <c r="L90" s="196">
        <f t="shared" si="43"/>
        <v>616</v>
      </c>
      <c r="M90" s="197">
        <f t="shared" si="44"/>
        <v>-1301</v>
      </c>
      <c r="N90" s="198">
        <f t="shared" si="41"/>
        <v>2.087082126174184E-3</v>
      </c>
    </row>
    <row r="91" spans="1:14" x14ac:dyDescent="0.25">
      <c r="A91" s="201" t="s">
        <v>145</v>
      </c>
      <c r="B91" s="202" t="s">
        <v>145</v>
      </c>
      <c r="C91" s="203">
        <f t="shared" ref="C91:I91" si="46">C83-SUM(C84:C90)</f>
        <v>87622</v>
      </c>
      <c r="D91" s="203">
        <f t="shared" si="46"/>
        <v>90429</v>
      </c>
      <c r="E91" s="203">
        <f t="shared" si="46"/>
        <v>38307</v>
      </c>
      <c r="F91" s="203">
        <f t="shared" ref="F91" si="47">F83-SUM(F84:F90)</f>
        <v>76835</v>
      </c>
      <c r="G91" s="203">
        <f t="shared" si="46"/>
        <v>76835</v>
      </c>
      <c r="H91" s="203">
        <f t="shared" si="46"/>
        <v>98712</v>
      </c>
      <c r="I91" s="203">
        <f t="shared" si="46"/>
        <v>116817</v>
      </c>
      <c r="J91" s="205">
        <f t="shared" si="45"/>
        <v>0.18341235108193543</v>
      </c>
      <c r="K91" s="204">
        <f t="shared" si="42"/>
        <v>0.29180904355903525</v>
      </c>
      <c r="L91" s="202">
        <f>I91-H91</f>
        <v>18105</v>
      </c>
      <c r="M91" s="203">
        <f t="shared" si="44"/>
        <v>26388</v>
      </c>
      <c r="N91" s="204">
        <f t="shared" si="41"/>
        <v>3.1201263467275357E-2</v>
      </c>
    </row>
    <row r="92" spans="1:14" x14ac:dyDescent="0.25">
      <c r="A92" s="1"/>
      <c r="B92" s="187" t="s">
        <v>49</v>
      </c>
      <c r="C92" s="185"/>
      <c r="D92" s="185"/>
      <c r="E92" s="185"/>
      <c r="F92" s="185"/>
      <c r="G92" s="185"/>
      <c r="H92" s="185"/>
      <c r="I92" s="186"/>
      <c r="J92" s="186"/>
      <c r="K92" s="186"/>
      <c r="L92" s="186"/>
      <c r="M92" s="185"/>
      <c r="N92" s="185"/>
    </row>
    <row r="93" spans="1:14" x14ac:dyDescent="0.25">
      <c r="A93" s="1"/>
      <c r="B93" s="188" t="s">
        <v>68</v>
      </c>
      <c r="C93" s="212">
        <v>33583</v>
      </c>
      <c r="D93" s="212">
        <v>33053</v>
      </c>
      <c r="E93" s="212">
        <v>13511</v>
      </c>
      <c r="F93" s="212">
        <v>30304</v>
      </c>
      <c r="G93" s="212">
        <v>30304</v>
      </c>
      <c r="H93" s="212">
        <v>36788</v>
      </c>
      <c r="I93" s="212">
        <v>35530</v>
      </c>
      <c r="J93" s="213">
        <f>IFERROR(I93/H93-1,"-")</f>
        <v>-3.4195933456561911E-2</v>
      </c>
      <c r="K93" s="213">
        <f>IFERROR(I93/D93-1,"-")</f>
        <v>7.494024748131789E-2</v>
      </c>
      <c r="L93" s="212">
        <f>I93-H93</f>
        <v>-1258</v>
      </c>
      <c r="M93" s="212">
        <f>I93-D93</f>
        <v>2477</v>
      </c>
      <c r="N93" s="213">
        <f t="shared" ref="N93:N105" si="48">I93/I$9</f>
        <v>9.48989351714471E-3</v>
      </c>
    </row>
    <row r="94" spans="1:14" x14ac:dyDescent="0.25">
      <c r="A94" s="1" t="s">
        <v>96</v>
      </c>
      <c r="B94" s="191" t="s">
        <v>97</v>
      </c>
      <c r="C94" s="192">
        <v>20731</v>
      </c>
      <c r="D94" s="192">
        <v>20995</v>
      </c>
      <c r="E94" s="192">
        <v>7669</v>
      </c>
      <c r="F94" s="192">
        <v>19005</v>
      </c>
      <c r="G94" s="192">
        <v>19005</v>
      </c>
      <c r="H94" s="192">
        <v>23768</v>
      </c>
      <c r="I94" s="192">
        <v>20858</v>
      </c>
      <c r="J94" s="194">
        <f>IFERROR(I94/H94-1,"-")</f>
        <v>-0.12243352406597108</v>
      </c>
      <c r="K94" s="193">
        <f t="shared" ref="K94:K105" si="49">IFERROR(I94/D94-1,"-")</f>
        <v>-6.5253631817099311E-3</v>
      </c>
      <c r="L94" s="191">
        <f t="shared" ref="L94:L104" si="50">I94-H94</f>
        <v>-2910</v>
      </c>
      <c r="M94" s="192">
        <f t="shared" ref="M94:M105" si="51">I94-D94</f>
        <v>-137</v>
      </c>
      <c r="N94" s="193">
        <f t="shared" si="48"/>
        <v>5.5710723045483915E-3</v>
      </c>
    </row>
    <row r="95" spans="1:14" x14ac:dyDescent="0.25">
      <c r="A95" s="195" t="s">
        <v>103</v>
      </c>
      <c r="B95" s="196" t="s">
        <v>103</v>
      </c>
      <c r="C95" s="197">
        <v>10094</v>
      </c>
      <c r="D95" s="197">
        <v>10034</v>
      </c>
      <c r="E95" s="197">
        <v>4352</v>
      </c>
      <c r="F95" s="197">
        <v>9097</v>
      </c>
      <c r="G95" s="197">
        <v>9097</v>
      </c>
      <c r="H95" s="197">
        <v>7291</v>
      </c>
      <c r="I95" s="197">
        <v>6367</v>
      </c>
      <c r="J95" s="199">
        <f>IFERROR(I95/H95-1,"-")</f>
        <v>-0.12673158688794406</v>
      </c>
      <c r="K95" s="198">
        <f t="shared" si="49"/>
        <v>-0.36545744468806063</v>
      </c>
      <c r="L95" s="196">
        <f t="shared" si="50"/>
        <v>-924</v>
      </c>
      <c r="M95" s="197">
        <f t="shared" si="51"/>
        <v>-3667</v>
      </c>
      <c r="N95" s="198">
        <f t="shared" si="48"/>
        <v>1.7005953285578487E-3</v>
      </c>
    </row>
    <row r="96" spans="1:14" x14ac:dyDescent="0.25">
      <c r="A96" s="195" t="s">
        <v>100</v>
      </c>
      <c r="B96" s="196" t="s">
        <v>100</v>
      </c>
      <c r="C96" s="197">
        <v>10637</v>
      </c>
      <c r="D96" s="197">
        <v>10961</v>
      </c>
      <c r="E96" s="197">
        <v>3317</v>
      </c>
      <c r="F96" s="197">
        <v>9908</v>
      </c>
      <c r="G96" s="197">
        <v>9908</v>
      </c>
      <c r="H96" s="197">
        <v>16477</v>
      </c>
      <c r="I96" s="197">
        <v>14491</v>
      </c>
      <c r="J96" s="199">
        <f>IFERROR(I96/H96-1,"-")</f>
        <v>-0.12053165017903744</v>
      </c>
      <c r="K96" s="198">
        <f t="shared" si="49"/>
        <v>0.32205090776389023</v>
      </c>
      <c r="L96" s="196">
        <f t="shared" si="50"/>
        <v>-1986</v>
      </c>
      <c r="M96" s="197">
        <f t="shared" si="51"/>
        <v>3530</v>
      </c>
      <c r="N96" s="198">
        <f t="shared" si="48"/>
        <v>3.8704769759905426E-3</v>
      </c>
    </row>
    <row r="97" spans="1:14" x14ac:dyDescent="0.25">
      <c r="A97" s="1"/>
      <c r="B97" s="191" t="s">
        <v>107</v>
      </c>
      <c r="C97" s="192">
        <v>12852</v>
      </c>
      <c r="D97" s="192">
        <v>12058</v>
      </c>
      <c r="E97" s="192">
        <v>5842</v>
      </c>
      <c r="F97" s="192">
        <v>11299</v>
      </c>
      <c r="G97" s="192">
        <v>11299</v>
      </c>
      <c r="H97" s="192">
        <v>13020</v>
      </c>
      <c r="I97" s="192">
        <v>14672</v>
      </c>
      <c r="J97" s="194">
        <f>IFERROR(I97/H97-1,"-")</f>
        <v>0.12688172043010759</v>
      </c>
      <c r="K97" s="193">
        <f t="shared" si="49"/>
        <v>0.21678553657322941</v>
      </c>
      <c r="L97" s="191">
        <f t="shared" si="50"/>
        <v>1652</v>
      </c>
      <c r="M97" s="192">
        <f t="shared" si="51"/>
        <v>2614</v>
      </c>
      <c r="N97" s="193">
        <f t="shared" si="48"/>
        <v>3.9188212125963176E-3</v>
      </c>
    </row>
    <row r="98" spans="1:14" s="74" customFormat="1" x14ac:dyDescent="0.25">
      <c r="B98" s="196" t="s">
        <v>110</v>
      </c>
      <c r="C98" s="197">
        <v>1499</v>
      </c>
      <c r="D98" s="197">
        <v>1666</v>
      </c>
      <c r="E98" s="197">
        <v>1092</v>
      </c>
      <c r="F98" s="197">
        <v>1568</v>
      </c>
      <c r="G98" s="197">
        <v>1568</v>
      </c>
      <c r="H98" s="197">
        <v>1933</v>
      </c>
      <c r="I98" s="197">
        <v>2200</v>
      </c>
      <c r="J98" s="199">
        <f t="shared" ref="J98:J105" si="52">IFERROR(I98/H98-1,"-")</f>
        <v>0.13812726332126224</v>
      </c>
      <c r="K98" s="198">
        <f t="shared" si="49"/>
        <v>0.32052821128451381</v>
      </c>
      <c r="L98" s="196">
        <f t="shared" si="50"/>
        <v>267</v>
      </c>
      <c r="M98" s="197">
        <f t="shared" si="51"/>
        <v>534</v>
      </c>
      <c r="N98" s="198">
        <f t="shared" si="48"/>
        <v>5.876095057055548E-4</v>
      </c>
    </row>
    <row r="99" spans="1:14" s="74" customFormat="1" x14ac:dyDescent="0.25">
      <c r="B99" s="196" t="s">
        <v>113</v>
      </c>
      <c r="C99" s="197">
        <v>3143</v>
      </c>
      <c r="D99" s="197">
        <v>2719</v>
      </c>
      <c r="E99" s="197">
        <v>1303</v>
      </c>
      <c r="F99" s="197">
        <v>2369</v>
      </c>
      <c r="G99" s="197">
        <v>2369</v>
      </c>
      <c r="H99" s="197">
        <v>2543</v>
      </c>
      <c r="I99" s="197">
        <v>3020</v>
      </c>
      <c r="J99" s="199">
        <f t="shared" si="52"/>
        <v>0.18757373181281944</v>
      </c>
      <c r="K99" s="198">
        <f t="shared" si="49"/>
        <v>0.11070246414122842</v>
      </c>
      <c r="L99" s="196">
        <f t="shared" si="50"/>
        <v>477</v>
      </c>
      <c r="M99" s="197">
        <f t="shared" si="51"/>
        <v>301</v>
      </c>
      <c r="N99" s="198">
        <f t="shared" si="48"/>
        <v>8.0662759419580701E-4</v>
      </c>
    </row>
    <row r="100" spans="1:14" x14ac:dyDescent="0.25">
      <c r="A100" s="1"/>
      <c r="B100" s="196" t="s">
        <v>116</v>
      </c>
      <c r="C100" s="197">
        <v>2615</v>
      </c>
      <c r="D100" s="197">
        <v>2344</v>
      </c>
      <c r="E100" s="197">
        <v>1217</v>
      </c>
      <c r="F100" s="197">
        <v>2089</v>
      </c>
      <c r="G100" s="197">
        <v>2089</v>
      </c>
      <c r="H100" s="197">
        <v>2359</v>
      </c>
      <c r="I100" s="197">
        <v>2376</v>
      </c>
      <c r="J100" s="199">
        <f t="shared" si="52"/>
        <v>7.2064434082237394E-3</v>
      </c>
      <c r="K100" s="198">
        <f t="shared" si="49"/>
        <v>1.3651877133105783E-2</v>
      </c>
      <c r="L100" s="196">
        <f t="shared" si="50"/>
        <v>17</v>
      </c>
      <c r="M100" s="197">
        <f t="shared" si="51"/>
        <v>32</v>
      </c>
      <c r="N100" s="198">
        <f t="shared" si="48"/>
        <v>6.3461826616199911E-4</v>
      </c>
    </row>
    <row r="101" spans="1:14" x14ac:dyDescent="0.25">
      <c r="A101" s="1"/>
      <c r="B101" s="196" t="s">
        <v>123</v>
      </c>
      <c r="C101" s="197">
        <v>400</v>
      </c>
      <c r="D101" s="197">
        <v>405</v>
      </c>
      <c r="E101" s="197">
        <v>278</v>
      </c>
      <c r="F101" s="197">
        <v>786</v>
      </c>
      <c r="G101" s="197">
        <v>786</v>
      </c>
      <c r="H101" s="197">
        <v>629</v>
      </c>
      <c r="I101" s="197">
        <v>696</v>
      </c>
      <c r="J101" s="199">
        <f t="shared" si="52"/>
        <v>0.10651828298887112</v>
      </c>
      <c r="K101" s="198">
        <f t="shared" si="49"/>
        <v>0.71851851851851856</v>
      </c>
      <c r="L101" s="196">
        <f t="shared" si="50"/>
        <v>67</v>
      </c>
      <c r="M101" s="197">
        <f t="shared" si="51"/>
        <v>291</v>
      </c>
      <c r="N101" s="198">
        <f t="shared" si="48"/>
        <v>1.8589827998684823E-4</v>
      </c>
    </row>
    <row r="102" spans="1:14" x14ac:dyDescent="0.25">
      <c r="A102" s="1"/>
      <c r="B102" s="196" t="s">
        <v>119</v>
      </c>
      <c r="C102" s="197">
        <v>303</v>
      </c>
      <c r="D102" s="197">
        <v>354</v>
      </c>
      <c r="E102" s="197">
        <v>141</v>
      </c>
      <c r="F102" s="197">
        <v>465</v>
      </c>
      <c r="G102" s="197">
        <v>465</v>
      </c>
      <c r="H102" s="197">
        <v>355</v>
      </c>
      <c r="I102" s="197">
        <v>580</v>
      </c>
      <c r="J102" s="199">
        <f t="shared" si="52"/>
        <v>0.63380281690140849</v>
      </c>
      <c r="K102" s="198">
        <f t="shared" si="49"/>
        <v>0.6384180790960452</v>
      </c>
      <c r="L102" s="196">
        <f t="shared" si="50"/>
        <v>225</v>
      </c>
      <c r="M102" s="197">
        <f t="shared" si="51"/>
        <v>226</v>
      </c>
      <c r="N102" s="198">
        <f t="shared" si="48"/>
        <v>1.5491523332237354E-4</v>
      </c>
    </row>
    <row r="103" spans="1:14" x14ac:dyDescent="0.25">
      <c r="A103" s="1"/>
      <c r="B103" s="196" t="s">
        <v>128</v>
      </c>
      <c r="C103" s="197">
        <v>99</v>
      </c>
      <c r="D103" s="197">
        <v>123</v>
      </c>
      <c r="E103" s="197">
        <v>125</v>
      </c>
      <c r="F103" s="197">
        <v>190</v>
      </c>
      <c r="G103" s="197">
        <v>190</v>
      </c>
      <c r="H103" s="197">
        <v>99</v>
      </c>
      <c r="I103" s="197">
        <v>175</v>
      </c>
      <c r="J103" s="199">
        <f t="shared" si="52"/>
        <v>0.76767676767676774</v>
      </c>
      <c r="K103" s="198">
        <f t="shared" si="49"/>
        <v>0.4227642276422765</v>
      </c>
      <c r="L103" s="196">
        <f t="shared" si="50"/>
        <v>76</v>
      </c>
      <c r="M103" s="197">
        <f t="shared" si="51"/>
        <v>52</v>
      </c>
      <c r="N103" s="198">
        <f t="shared" si="48"/>
        <v>4.6741665226578221E-5</v>
      </c>
    </row>
    <row r="104" spans="1:14" x14ac:dyDescent="0.25">
      <c r="A104" s="195" t="s">
        <v>144</v>
      </c>
      <c r="B104" s="196" t="s">
        <v>131</v>
      </c>
      <c r="C104" s="197">
        <v>256</v>
      </c>
      <c r="D104" s="197">
        <v>144</v>
      </c>
      <c r="E104" s="197">
        <v>70</v>
      </c>
      <c r="F104" s="197">
        <v>105</v>
      </c>
      <c r="G104" s="197">
        <v>105</v>
      </c>
      <c r="H104" s="197">
        <v>175</v>
      </c>
      <c r="I104" s="197">
        <v>308</v>
      </c>
      <c r="J104" s="199">
        <f t="shared" si="52"/>
        <v>0.76</v>
      </c>
      <c r="K104" s="198">
        <f t="shared" si="49"/>
        <v>1.1388888888888888</v>
      </c>
      <c r="L104" s="196">
        <f t="shared" si="50"/>
        <v>133</v>
      </c>
      <c r="M104" s="197">
        <f t="shared" si="51"/>
        <v>164</v>
      </c>
      <c r="N104" s="198">
        <f t="shared" si="48"/>
        <v>8.2265330798777665E-5</v>
      </c>
    </row>
    <row r="105" spans="1:14" x14ac:dyDescent="0.25">
      <c r="A105" s="201" t="s">
        <v>145</v>
      </c>
      <c r="B105" s="202" t="s">
        <v>145</v>
      </c>
      <c r="C105" s="203">
        <f t="shared" ref="C105:I105" si="53">C97-SUM(C98:C104)</f>
        <v>4537</v>
      </c>
      <c r="D105" s="203">
        <f t="shared" si="53"/>
        <v>4303</v>
      </c>
      <c r="E105" s="203">
        <f t="shared" si="53"/>
        <v>1616</v>
      </c>
      <c r="F105" s="203">
        <f t="shared" ref="F105" si="54">F97-SUM(F98:F104)</f>
        <v>3727</v>
      </c>
      <c r="G105" s="203">
        <f t="shared" si="53"/>
        <v>3727</v>
      </c>
      <c r="H105" s="203">
        <f t="shared" si="53"/>
        <v>4927</v>
      </c>
      <c r="I105" s="203">
        <f t="shared" si="53"/>
        <v>5317</v>
      </c>
      <c r="J105" s="205">
        <f t="shared" si="52"/>
        <v>7.9155672823219003E-2</v>
      </c>
      <c r="K105" s="204">
        <f t="shared" si="49"/>
        <v>0.2356495468277946</v>
      </c>
      <c r="L105" s="202">
        <f>I105-H105</f>
        <v>390</v>
      </c>
      <c r="M105" s="203">
        <f t="shared" si="51"/>
        <v>1014</v>
      </c>
      <c r="N105" s="204">
        <f t="shared" si="48"/>
        <v>1.4201453371983793E-3</v>
      </c>
    </row>
    <row r="106" spans="1:14" x14ac:dyDescent="0.25">
      <c r="A106" s="1"/>
      <c r="B106" s="187" t="s">
        <v>50</v>
      </c>
      <c r="C106" s="185"/>
      <c r="D106" s="185"/>
      <c r="E106" s="185"/>
      <c r="F106" s="185"/>
      <c r="G106" s="185"/>
      <c r="H106" s="185"/>
      <c r="I106" s="186"/>
      <c r="J106" s="186"/>
      <c r="K106" s="186"/>
      <c r="L106" s="186"/>
      <c r="M106" s="185"/>
      <c r="N106" s="185"/>
    </row>
    <row r="107" spans="1:14" x14ac:dyDescent="0.25">
      <c r="A107" s="1"/>
      <c r="B107" s="188" t="s">
        <v>68</v>
      </c>
      <c r="C107" s="212">
        <v>101257</v>
      </c>
      <c r="D107" s="212">
        <v>98554</v>
      </c>
      <c r="E107" s="212">
        <v>44636</v>
      </c>
      <c r="F107" s="212">
        <v>127213</v>
      </c>
      <c r="G107" s="212">
        <v>127213</v>
      </c>
      <c r="H107" s="212">
        <v>167746</v>
      </c>
      <c r="I107" s="212">
        <v>161937</v>
      </c>
      <c r="J107" s="213">
        <f>IFERROR(I107/H107-1,"-")</f>
        <v>-3.462973781789136E-2</v>
      </c>
      <c r="K107" s="213">
        <f>IFERROR(I107/D107-1,"-")</f>
        <v>0.64312965480853146</v>
      </c>
      <c r="L107" s="212">
        <f>I107-H107</f>
        <v>-5809</v>
      </c>
      <c r="M107" s="212">
        <f>I107-D107</f>
        <v>63383</v>
      </c>
      <c r="N107" s="213">
        <f t="shared" ref="N107:N119" si="55">I107/I$9</f>
        <v>4.3252600238836557E-2</v>
      </c>
    </row>
    <row r="108" spans="1:14" x14ac:dyDescent="0.25">
      <c r="A108" s="1" t="s">
        <v>96</v>
      </c>
      <c r="B108" s="191" t="s">
        <v>97</v>
      </c>
      <c r="C108" s="192">
        <v>17972</v>
      </c>
      <c r="D108" s="192">
        <v>18371</v>
      </c>
      <c r="E108" s="192">
        <v>9051</v>
      </c>
      <c r="F108" s="192">
        <v>26768</v>
      </c>
      <c r="G108" s="192">
        <v>26768</v>
      </c>
      <c r="H108" s="192">
        <v>34340</v>
      </c>
      <c r="I108" s="192">
        <v>31428</v>
      </c>
      <c r="J108" s="194">
        <f>IFERROR(I108/H108-1,"-")</f>
        <v>-8.4799068142108358E-2</v>
      </c>
      <c r="K108" s="193">
        <f t="shared" ref="K108:K119" si="56">IFERROR(I108/D108-1,"-")</f>
        <v>0.71073975287137325</v>
      </c>
      <c r="L108" s="191">
        <f t="shared" ref="L108:L118" si="57">I108-H108</f>
        <v>-2912</v>
      </c>
      <c r="M108" s="192">
        <f t="shared" ref="M108:M119" si="58">I108-D108</f>
        <v>13057</v>
      </c>
      <c r="N108" s="193">
        <f t="shared" si="55"/>
        <v>8.3942688842337156E-3</v>
      </c>
    </row>
    <row r="109" spans="1:14" x14ac:dyDescent="0.25">
      <c r="A109" s="195" t="s">
        <v>103</v>
      </c>
      <c r="B109" s="196" t="s">
        <v>103</v>
      </c>
      <c r="C109" s="197">
        <v>6543</v>
      </c>
      <c r="D109" s="197">
        <v>6733</v>
      </c>
      <c r="E109" s="197">
        <v>1581</v>
      </c>
      <c r="F109" s="197">
        <v>9647</v>
      </c>
      <c r="G109" s="197">
        <v>9647</v>
      </c>
      <c r="H109" s="197">
        <v>13617</v>
      </c>
      <c r="I109" s="197">
        <v>9441</v>
      </c>
      <c r="J109" s="199">
        <f>IFERROR(I109/H109-1,"-")</f>
        <v>-0.30667547918043625</v>
      </c>
      <c r="K109" s="198">
        <f t="shared" si="56"/>
        <v>0.40219812862022875</v>
      </c>
      <c r="L109" s="196">
        <f t="shared" si="57"/>
        <v>-4176</v>
      </c>
      <c r="M109" s="197">
        <f t="shared" si="58"/>
        <v>2708</v>
      </c>
      <c r="N109" s="198">
        <f t="shared" si="55"/>
        <v>2.5216460651664285E-3</v>
      </c>
    </row>
    <row r="110" spans="1:14" x14ac:dyDescent="0.25">
      <c r="A110" s="195" t="s">
        <v>100</v>
      </c>
      <c r="B110" s="196" t="s">
        <v>100</v>
      </c>
      <c r="C110" s="197">
        <v>11429</v>
      </c>
      <c r="D110" s="197">
        <v>11638</v>
      </c>
      <c r="E110" s="197">
        <v>7470</v>
      </c>
      <c r="F110" s="197">
        <v>17121</v>
      </c>
      <c r="G110" s="197">
        <v>17121</v>
      </c>
      <c r="H110" s="197">
        <v>20723</v>
      </c>
      <c r="I110" s="197">
        <v>21987</v>
      </c>
      <c r="J110" s="199">
        <f>IFERROR(I110/H110-1,"-")</f>
        <v>6.0995029677170187E-2</v>
      </c>
      <c r="K110" s="198">
        <f t="shared" si="56"/>
        <v>0.88924213782436845</v>
      </c>
      <c r="L110" s="196">
        <f t="shared" si="57"/>
        <v>1264</v>
      </c>
      <c r="M110" s="197">
        <f t="shared" si="58"/>
        <v>10349</v>
      </c>
      <c r="N110" s="198">
        <f t="shared" si="55"/>
        <v>5.8726228190672872E-3</v>
      </c>
    </row>
    <row r="111" spans="1:14" x14ac:dyDescent="0.25">
      <c r="A111" s="1"/>
      <c r="B111" s="191" t="s">
        <v>107</v>
      </c>
      <c r="C111" s="192">
        <v>83285</v>
      </c>
      <c r="D111" s="192">
        <v>80183</v>
      </c>
      <c r="E111" s="192">
        <v>35585</v>
      </c>
      <c r="F111" s="192">
        <v>100445</v>
      </c>
      <c r="G111" s="192">
        <v>100445</v>
      </c>
      <c r="H111" s="192">
        <v>133406</v>
      </c>
      <c r="I111" s="192">
        <v>130509</v>
      </c>
      <c r="J111" s="194">
        <f>IFERROR(I111/H111-1,"-")</f>
        <v>-2.171566496259536E-2</v>
      </c>
      <c r="K111" s="193">
        <f t="shared" si="56"/>
        <v>0.62763927515807594</v>
      </c>
      <c r="L111" s="191">
        <f t="shared" si="57"/>
        <v>-2897</v>
      </c>
      <c r="M111" s="192">
        <f t="shared" si="58"/>
        <v>50326</v>
      </c>
      <c r="N111" s="193">
        <f t="shared" si="55"/>
        <v>3.4858331354602839E-2</v>
      </c>
    </row>
    <row r="112" spans="1:14" s="74" customFormat="1" x14ac:dyDescent="0.25">
      <c r="B112" s="196" t="s">
        <v>110</v>
      </c>
      <c r="C112" s="197">
        <v>45788</v>
      </c>
      <c r="D112" s="197">
        <v>43833</v>
      </c>
      <c r="E112" s="197">
        <v>19611</v>
      </c>
      <c r="F112" s="197">
        <v>58715</v>
      </c>
      <c r="G112" s="197">
        <v>58715</v>
      </c>
      <c r="H112" s="197">
        <v>85053</v>
      </c>
      <c r="I112" s="197">
        <v>79735</v>
      </c>
      <c r="J112" s="199">
        <f t="shared" ref="J112:J119" si="59">IFERROR(I112/H112-1,"-")</f>
        <v>-6.2525719257404244E-2</v>
      </c>
      <c r="K112" s="198">
        <f t="shared" si="56"/>
        <v>0.81906326283850062</v>
      </c>
      <c r="L112" s="196">
        <f t="shared" si="57"/>
        <v>-5318</v>
      </c>
      <c r="M112" s="197">
        <f t="shared" si="58"/>
        <v>35902</v>
      </c>
      <c r="N112" s="198">
        <f t="shared" si="55"/>
        <v>2.1296838153378368E-2</v>
      </c>
    </row>
    <row r="113" spans="1:14" s="74" customFormat="1" x14ac:dyDescent="0.25">
      <c r="B113" s="196" t="s">
        <v>113</v>
      </c>
      <c r="C113" s="197">
        <v>9518</v>
      </c>
      <c r="D113" s="197">
        <v>7118</v>
      </c>
      <c r="E113" s="197">
        <v>2289</v>
      </c>
      <c r="F113" s="197">
        <v>4567</v>
      </c>
      <c r="G113" s="197">
        <v>4567</v>
      </c>
      <c r="H113" s="197">
        <v>6269</v>
      </c>
      <c r="I113" s="197">
        <v>5769</v>
      </c>
      <c r="J113" s="199">
        <f t="shared" si="59"/>
        <v>-7.9757537087254748E-2</v>
      </c>
      <c r="K113" s="198">
        <f t="shared" si="56"/>
        <v>-0.18951952795729132</v>
      </c>
      <c r="L113" s="196">
        <f t="shared" si="57"/>
        <v>-500</v>
      </c>
      <c r="M113" s="197">
        <f t="shared" si="58"/>
        <v>-1349</v>
      </c>
      <c r="N113" s="198">
        <f t="shared" si="55"/>
        <v>1.5408723810978844E-3</v>
      </c>
    </row>
    <row r="114" spans="1:14" x14ac:dyDescent="0.25">
      <c r="A114" s="1"/>
      <c r="B114" s="196" t="s">
        <v>116</v>
      </c>
      <c r="C114" s="197">
        <v>9620</v>
      </c>
      <c r="D114" s="197">
        <v>9109</v>
      </c>
      <c r="E114" s="197">
        <v>1751</v>
      </c>
      <c r="F114" s="197">
        <v>6021</v>
      </c>
      <c r="G114" s="197">
        <v>6021</v>
      </c>
      <c r="H114" s="197">
        <v>10258</v>
      </c>
      <c r="I114" s="197">
        <v>8610</v>
      </c>
      <c r="J114" s="199">
        <f t="shared" si="59"/>
        <v>-0.16065509845973869</v>
      </c>
      <c r="K114" s="198">
        <f t="shared" si="56"/>
        <v>-5.4780985838182028E-2</v>
      </c>
      <c r="L114" s="196">
        <f t="shared" si="57"/>
        <v>-1648</v>
      </c>
      <c r="M114" s="197">
        <f t="shared" si="58"/>
        <v>-499</v>
      </c>
      <c r="N114" s="198">
        <f t="shared" si="55"/>
        <v>2.2996899291476483E-3</v>
      </c>
    </row>
    <row r="115" spans="1:14" x14ac:dyDescent="0.25">
      <c r="A115" s="1"/>
      <c r="B115" s="196" t="s">
        <v>123</v>
      </c>
      <c r="C115" s="197">
        <v>1707</v>
      </c>
      <c r="D115" s="197">
        <v>1966</v>
      </c>
      <c r="E115" s="197">
        <v>686</v>
      </c>
      <c r="F115" s="197">
        <v>4685</v>
      </c>
      <c r="G115" s="197">
        <v>4685</v>
      </c>
      <c r="H115" s="197">
        <v>4348</v>
      </c>
      <c r="I115" s="197">
        <v>4509</v>
      </c>
      <c r="J115" s="199">
        <f t="shared" si="59"/>
        <v>3.7028518859245629E-2</v>
      </c>
      <c r="K115" s="198">
        <f t="shared" si="56"/>
        <v>1.2934893184130214</v>
      </c>
      <c r="L115" s="196">
        <f t="shared" si="57"/>
        <v>161</v>
      </c>
      <c r="M115" s="197">
        <f t="shared" si="58"/>
        <v>2543</v>
      </c>
      <c r="N115" s="198">
        <f t="shared" si="55"/>
        <v>1.2043323914665211E-3</v>
      </c>
    </row>
    <row r="116" spans="1:14" x14ac:dyDescent="0.25">
      <c r="A116" s="1"/>
      <c r="B116" s="196" t="s">
        <v>119</v>
      </c>
      <c r="C116" s="197">
        <v>2507</v>
      </c>
      <c r="D116" s="197">
        <v>2790</v>
      </c>
      <c r="E116" s="197">
        <v>1071</v>
      </c>
      <c r="F116" s="197">
        <v>3970</v>
      </c>
      <c r="G116" s="197">
        <v>3970</v>
      </c>
      <c r="H116" s="197">
        <v>3990</v>
      </c>
      <c r="I116" s="197">
        <v>3556</v>
      </c>
      <c r="J116" s="199">
        <f t="shared" si="59"/>
        <v>-0.10877192982456141</v>
      </c>
      <c r="K116" s="198">
        <f t="shared" si="56"/>
        <v>0.27455197132616482</v>
      </c>
      <c r="L116" s="196">
        <f t="shared" si="57"/>
        <v>-434</v>
      </c>
      <c r="M116" s="197">
        <f t="shared" si="58"/>
        <v>766</v>
      </c>
      <c r="N116" s="198">
        <f t="shared" si="55"/>
        <v>9.4979063740406936E-4</v>
      </c>
    </row>
    <row r="117" spans="1:14" x14ac:dyDescent="0.25">
      <c r="A117" s="1"/>
      <c r="B117" s="196" t="s">
        <v>128</v>
      </c>
      <c r="C117" s="197">
        <v>579</v>
      </c>
      <c r="D117" s="197">
        <v>591</v>
      </c>
      <c r="E117" s="197">
        <v>440</v>
      </c>
      <c r="F117" s="197">
        <v>598</v>
      </c>
      <c r="G117" s="197">
        <v>598</v>
      </c>
      <c r="H117" s="197">
        <v>986</v>
      </c>
      <c r="I117" s="197">
        <v>1213</v>
      </c>
      <c r="J117" s="199">
        <f t="shared" si="59"/>
        <v>0.23022312373225162</v>
      </c>
      <c r="K117" s="198">
        <f t="shared" si="56"/>
        <v>1.0524534686971236</v>
      </c>
      <c r="L117" s="196">
        <f t="shared" si="57"/>
        <v>227</v>
      </c>
      <c r="M117" s="197">
        <f t="shared" si="58"/>
        <v>622</v>
      </c>
      <c r="N117" s="198">
        <f t="shared" si="55"/>
        <v>3.2398651382765361E-4</v>
      </c>
    </row>
    <row r="118" spans="1:14" x14ac:dyDescent="0.25">
      <c r="A118" s="195" t="s">
        <v>144</v>
      </c>
      <c r="B118" s="196" t="s">
        <v>131</v>
      </c>
      <c r="C118" s="197">
        <v>1439</v>
      </c>
      <c r="D118" s="197">
        <v>1103</v>
      </c>
      <c r="E118" s="197">
        <v>1160</v>
      </c>
      <c r="F118" s="197">
        <v>848</v>
      </c>
      <c r="G118" s="197">
        <v>848</v>
      </c>
      <c r="H118" s="197">
        <v>595</v>
      </c>
      <c r="I118" s="197">
        <v>1435</v>
      </c>
      <c r="J118" s="199">
        <f t="shared" si="59"/>
        <v>1.4117647058823528</v>
      </c>
      <c r="K118" s="198">
        <f t="shared" si="56"/>
        <v>0.30099728014505889</v>
      </c>
      <c r="L118" s="196">
        <f t="shared" si="57"/>
        <v>840</v>
      </c>
      <c r="M118" s="197">
        <f t="shared" si="58"/>
        <v>332</v>
      </c>
      <c r="N118" s="198">
        <f t="shared" si="55"/>
        <v>3.8328165485794138E-4</v>
      </c>
    </row>
    <row r="119" spans="1:14" x14ac:dyDescent="0.25">
      <c r="A119" s="201" t="s">
        <v>145</v>
      </c>
      <c r="B119" s="202" t="s">
        <v>145</v>
      </c>
      <c r="C119" s="203">
        <f t="shared" ref="C119:I119" si="60">C111-SUM(C112:C118)</f>
        <v>12127</v>
      </c>
      <c r="D119" s="203">
        <f t="shared" si="60"/>
        <v>13673</v>
      </c>
      <c r="E119" s="203">
        <f t="shared" si="60"/>
        <v>8577</v>
      </c>
      <c r="F119" s="203">
        <f t="shared" ref="F119" si="61">F111-SUM(F112:F118)</f>
        <v>21041</v>
      </c>
      <c r="G119" s="203">
        <f t="shared" si="60"/>
        <v>21041</v>
      </c>
      <c r="H119" s="203">
        <f t="shared" si="60"/>
        <v>21907</v>
      </c>
      <c r="I119" s="203">
        <f t="shared" si="60"/>
        <v>25682</v>
      </c>
      <c r="J119" s="205">
        <f t="shared" si="59"/>
        <v>0.17231934997945864</v>
      </c>
      <c r="K119" s="204">
        <f t="shared" si="56"/>
        <v>0.87830029986104008</v>
      </c>
      <c r="L119" s="202">
        <f>I119-H119</f>
        <v>3775</v>
      </c>
      <c r="M119" s="203">
        <f t="shared" si="58"/>
        <v>12009</v>
      </c>
      <c r="N119" s="204">
        <f t="shared" si="55"/>
        <v>6.8595396934227537E-3</v>
      </c>
    </row>
    <row r="120" spans="1:14" x14ac:dyDescent="0.25">
      <c r="A120" s="1"/>
      <c r="B120" s="187" t="s">
        <v>51</v>
      </c>
      <c r="C120" s="185"/>
      <c r="D120" s="185"/>
      <c r="E120" s="185"/>
      <c r="F120" s="185"/>
      <c r="G120" s="185"/>
      <c r="H120" s="185"/>
      <c r="I120" s="186"/>
      <c r="J120" s="186"/>
      <c r="K120" s="186"/>
      <c r="L120" s="186"/>
      <c r="M120" s="185"/>
      <c r="N120" s="185"/>
    </row>
    <row r="121" spans="1:14" x14ac:dyDescent="0.25">
      <c r="A121" s="1"/>
      <c r="B121" s="188" t="s">
        <v>68</v>
      </c>
      <c r="C121" s="212">
        <v>145709</v>
      </c>
      <c r="D121" s="212">
        <v>134803</v>
      </c>
      <c r="E121" s="212">
        <v>55825</v>
      </c>
      <c r="F121" s="212">
        <v>128348</v>
      </c>
      <c r="G121" s="212">
        <v>128348</v>
      </c>
      <c r="H121" s="212">
        <v>149684</v>
      </c>
      <c r="I121" s="212">
        <v>153587</v>
      </c>
      <c r="J121" s="213">
        <f>IFERROR(I121/H121-1,"-")</f>
        <v>2.6074931188370121E-2</v>
      </c>
      <c r="K121" s="213">
        <f>IFERROR(I121/D121-1,"-")</f>
        <v>0.13934407987952779</v>
      </c>
      <c r="L121" s="212">
        <f>I121-H121</f>
        <v>3903</v>
      </c>
      <c r="M121" s="212">
        <f>I121-D121</f>
        <v>18784</v>
      </c>
      <c r="N121" s="213">
        <f t="shared" ref="N121:N133" si="62">I121/I$9</f>
        <v>4.1022355069454106E-2</v>
      </c>
    </row>
    <row r="122" spans="1:14" x14ac:dyDescent="0.25">
      <c r="A122" s="1" t="s">
        <v>96</v>
      </c>
      <c r="B122" s="191" t="s">
        <v>97</v>
      </c>
      <c r="C122" s="192">
        <v>85311</v>
      </c>
      <c r="D122" s="192">
        <v>71960</v>
      </c>
      <c r="E122" s="192">
        <v>28023</v>
      </c>
      <c r="F122" s="192">
        <v>77834</v>
      </c>
      <c r="G122" s="192">
        <v>77834</v>
      </c>
      <c r="H122" s="192">
        <v>91113</v>
      </c>
      <c r="I122" s="192">
        <v>94758</v>
      </c>
      <c r="J122" s="194">
        <f>IFERROR(I122/H122-1,"-")</f>
        <v>4.0005268183464393E-2</v>
      </c>
      <c r="K122" s="193">
        <f t="shared" ref="K122:K133" si="63">IFERROR(I122/D122-1,"-")</f>
        <v>0.3168148971650917</v>
      </c>
      <c r="L122" s="191">
        <f t="shared" ref="L122:L132" si="64">I122-H122</f>
        <v>3645</v>
      </c>
      <c r="M122" s="192">
        <f t="shared" ref="M122:M133" si="65">I122-D122</f>
        <v>22798</v>
      </c>
      <c r="N122" s="193">
        <f t="shared" si="62"/>
        <v>2.5309409791657706E-2</v>
      </c>
    </row>
    <row r="123" spans="1:14" x14ac:dyDescent="0.25">
      <c r="A123" s="195" t="s">
        <v>103</v>
      </c>
      <c r="B123" s="196" t="s">
        <v>103</v>
      </c>
      <c r="C123" s="197">
        <v>46710</v>
      </c>
      <c r="D123" s="197">
        <v>35363</v>
      </c>
      <c r="E123" s="197">
        <v>14178</v>
      </c>
      <c r="F123" s="197">
        <v>39856</v>
      </c>
      <c r="G123" s="197">
        <v>39856</v>
      </c>
      <c r="H123" s="197">
        <v>41258</v>
      </c>
      <c r="I123" s="197">
        <v>45026</v>
      </c>
      <c r="J123" s="199">
        <f>IFERROR(I123/H123-1,"-")</f>
        <v>9.1327742498424458E-2</v>
      </c>
      <c r="K123" s="198">
        <f t="shared" si="63"/>
        <v>0.27325170375816521</v>
      </c>
      <c r="L123" s="196">
        <f t="shared" si="64"/>
        <v>3768</v>
      </c>
      <c r="M123" s="197">
        <f t="shared" si="65"/>
        <v>9663</v>
      </c>
      <c r="N123" s="198">
        <f t="shared" si="62"/>
        <v>1.2026229819953776E-2</v>
      </c>
    </row>
    <row r="124" spans="1:14" x14ac:dyDescent="0.25">
      <c r="A124" s="195" t="s">
        <v>100</v>
      </c>
      <c r="B124" s="196" t="s">
        <v>100</v>
      </c>
      <c r="C124" s="197">
        <v>38601</v>
      </c>
      <c r="D124" s="197">
        <v>36597</v>
      </c>
      <c r="E124" s="197">
        <v>13845</v>
      </c>
      <c r="F124" s="197">
        <v>37978</v>
      </c>
      <c r="G124" s="197">
        <v>37978</v>
      </c>
      <c r="H124" s="197">
        <v>49855</v>
      </c>
      <c r="I124" s="197">
        <v>49732</v>
      </c>
      <c r="J124" s="199">
        <f>IFERROR(I124/H124-1,"-")</f>
        <v>-2.4671547487714607E-3</v>
      </c>
      <c r="K124" s="198">
        <f t="shared" si="63"/>
        <v>0.35890920020766726</v>
      </c>
      <c r="L124" s="196">
        <f t="shared" si="64"/>
        <v>-123</v>
      </c>
      <c r="M124" s="197">
        <f t="shared" si="65"/>
        <v>13135</v>
      </c>
      <c r="N124" s="198">
        <f t="shared" si="62"/>
        <v>1.3283179971703932E-2</v>
      </c>
    </row>
    <row r="125" spans="1:14" x14ac:dyDescent="0.25">
      <c r="A125" s="1"/>
      <c r="B125" s="191" t="s">
        <v>107</v>
      </c>
      <c r="C125" s="192">
        <v>60398</v>
      </c>
      <c r="D125" s="192">
        <v>62843</v>
      </c>
      <c r="E125" s="192">
        <v>27802</v>
      </c>
      <c r="F125" s="192">
        <v>50514</v>
      </c>
      <c r="G125" s="192">
        <v>50514</v>
      </c>
      <c r="H125" s="192">
        <v>58571</v>
      </c>
      <c r="I125" s="192">
        <v>58829</v>
      </c>
      <c r="J125" s="194">
        <f>IFERROR(I125/H125-1,"-")</f>
        <v>4.4049102798313644E-3</v>
      </c>
      <c r="K125" s="193">
        <f t="shared" si="63"/>
        <v>-6.3873462438139517E-2</v>
      </c>
      <c r="L125" s="191">
        <f t="shared" si="64"/>
        <v>258</v>
      </c>
      <c r="M125" s="192">
        <f t="shared" si="65"/>
        <v>-4014</v>
      </c>
      <c r="N125" s="193">
        <f t="shared" si="62"/>
        <v>1.5712945277796399E-2</v>
      </c>
    </row>
    <row r="126" spans="1:14" s="74" customFormat="1" x14ac:dyDescent="0.25">
      <c r="B126" s="196" t="s">
        <v>110</v>
      </c>
      <c r="C126" s="197">
        <v>8062</v>
      </c>
      <c r="D126" s="197">
        <v>6725</v>
      </c>
      <c r="E126" s="197">
        <v>3076</v>
      </c>
      <c r="F126" s="197">
        <v>5280</v>
      </c>
      <c r="G126" s="197">
        <v>5280</v>
      </c>
      <c r="H126" s="197">
        <v>7104</v>
      </c>
      <c r="I126" s="197">
        <v>7238</v>
      </c>
      <c r="J126" s="199">
        <f t="shared" ref="J126:J133" si="66">IFERROR(I126/H126-1,"-")</f>
        <v>1.8862612612612573E-2</v>
      </c>
      <c r="K126" s="198">
        <f t="shared" si="63"/>
        <v>7.628252788104084E-2</v>
      </c>
      <c r="L126" s="196">
        <f t="shared" si="64"/>
        <v>134</v>
      </c>
      <c r="M126" s="197">
        <f t="shared" si="65"/>
        <v>513</v>
      </c>
      <c r="N126" s="198">
        <f t="shared" si="62"/>
        <v>1.9332352737712751E-3</v>
      </c>
    </row>
    <row r="127" spans="1:14" s="74" customFormat="1" x14ac:dyDescent="0.25">
      <c r="B127" s="196" t="s">
        <v>113</v>
      </c>
      <c r="C127" s="197">
        <v>7055</v>
      </c>
      <c r="D127" s="197">
        <v>6356</v>
      </c>
      <c r="E127" s="197">
        <v>3190</v>
      </c>
      <c r="F127" s="197">
        <v>5628</v>
      </c>
      <c r="G127" s="197">
        <v>5628</v>
      </c>
      <c r="H127" s="197">
        <v>8719</v>
      </c>
      <c r="I127" s="197">
        <v>8306</v>
      </c>
      <c r="J127" s="199">
        <f t="shared" si="66"/>
        <v>-4.7367817410253421E-2</v>
      </c>
      <c r="K127" s="198">
        <f t="shared" si="63"/>
        <v>0.30679672750157327</v>
      </c>
      <c r="L127" s="196">
        <f t="shared" si="64"/>
        <v>-413</v>
      </c>
      <c r="M127" s="197">
        <f t="shared" si="65"/>
        <v>1950</v>
      </c>
      <c r="N127" s="198">
        <f t="shared" si="62"/>
        <v>2.2184929792683356E-3</v>
      </c>
    </row>
    <row r="128" spans="1:14" x14ac:dyDescent="0.25">
      <c r="A128" s="1"/>
      <c r="B128" s="196" t="s">
        <v>116</v>
      </c>
      <c r="C128" s="197">
        <v>4020</v>
      </c>
      <c r="D128" s="197">
        <v>4177</v>
      </c>
      <c r="E128" s="197">
        <v>2062</v>
      </c>
      <c r="F128" s="197">
        <v>4754</v>
      </c>
      <c r="G128" s="197">
        <v>4754</v>
      </c>
      <c r="H128" s="197">
        <v>5304</v>
      </c>
      <c r="I128" s="197">
        <v>4906</v>
      </c>
      <c r="J128" s="199">
        <f t="shared" si="66"/>
        <v>-7.5037707390648523E-2</v>
      </c>
      <c r="K128" s="198">
        <f t="shared" si="63"/>
        <v>0.17452717261192241</v>
      </c>
      <c r="L128" s="196">
        <f t="shared" si="64"/>
        <v>-398</v>
      </c>
      <c r="M128" s="197">
        <f t="shared" si="65"/>
        <v>729</v>
      </c>
      <c r="N128" s="198">
        <f t="shared" si="62"/>
        <v>1.3103691977233872E-3</v>
      </c>
    </row>
    <row r="129" spans="1:14" x14ac:dyDescent="0.25">
      <c r="A129" s="1"/>
      <c r="B129" s="196" t="s">
        <v>123</v>
      </c>
      <c r="C129" s="197">
        <v>1065</v>
      </c>
      <c r="D129" s="197">
        <v>1046</v>
      </c>
      <c r="E129" s="197">
        <v>560</v>
      </c>
      <c r="F129" s="197">
        <v>1357</v>
      </c>
      <c r="G129" s="197">
        <v>1357</v>
      </c>
      <c r="H129" s="197">
        <v>1602</v>
      </c>
      <c r="I129" s="197">
        <v>1492</v>
      </c>
      <c r="J129" s="199">
        <f t="shared" si="66"/>
        <v>-6.8664169787765239E-2</v>
      </c>
      <c r="K129" s="198">
        <f t="shared" si="63"/>
        <v>0.42638623326959846</v>
      </c>
      <c r="L129" s="196">
        <f t="shared" si="64"/>
        <v>-110</v>
      </c>
      <c r="M129" s="197">
        <f t="shared" si="65"/>
        <v>446</v>
      </c>
      <c r="N129" s="198">
        <f t="shared" si="62"/>
        <v>3.9850608296031258E-4</v>
      </c>
    </row>
    <row r="130" spans="1:14" x14ac:dyDescent="0.25">
      <c r="A130" s="1"/>
      <c r="B130" s="196" t="s">
        <v>119</v>
      </c>
      <c r="C130" s="197">
        <v>1131</v>
      </c>
      <c r="D130" s="197">
        <v>892</v>
      </c>
      <c r="E130" s="197">
        <v>480</v>
      </c>
      <c r="F130" s="197">
        <v>1057</v>
      </c>
      <c r="G130" s="197">
        <v>1057</v>
      </c>
      <c r="H130" s="197">
        <v>1151</v>
      </c>
      <c r="I130" s="197">
        <v>1202</v>
      </c>
      <c r="J130" s="199">
        <f t="shared" si="66"/>
        <v>4.4309296264118059E-2</v>
      </c>
      <c r="K130" s="198">
        <f t="shared" si="63"/>
        <v>0.34753363228699552</v>
      </c>
      <c r="L130" s="196">
        <f t="shared" si="64"/>
        <v>51</v>
      </c>
      <c r="M130" s="197">
        <f t="shared" si="65"/>
        <v>310</v>
      </c>
      <c r="N130" s="198">
        <f t="shared" si="62"/>
        <v>3.2104846629912582E-4</v>
      </c>
    </row>
    <row r="131" spans="1:14" x14ac:dyDescent="0.25">
      <c r="A131" s="1"/>
      <c r="B131" s="196" t="s">
        <v>128</v>
      </c>
      <c r="C131" s="197">
        <v>1021</v>
      </c>
      <c r="D131" s="197">
        <v>1104</v>
      </c>
      <c r="E131" s="197">
        <v>673</v>
      </c>
      <c r="F131" s="197">
        <v>646</v>
      </c>
      <c r="G131" s="197">
        <v>646</v>
      </c>
      <c r="H131" s="197">
        <v>850</v>
      </c>
      <c r="I131" s="197">
        <v>981</v>
      </c>
      <c r="J131" s="199">
        <f t="shared" si="66"/>
        <v>0.15411764705882347</v>
      </c>
      <c r="K131" s="198">
        <f t="shared" si="63"/>
        <v>-0.11141304347826086</v>
      </c>
      <c r="L131" s="196">
        <f t="shared" si="64"/>
        <v>131</v>
      </c>
      <c r="M131" s="197">
        <f t="shared" si="65"/>
        <v>-123</v>
      </c>
      <c r="N131" s="198">
        <f t="shared" si="62"/>
        <v>2.6202042049870418E-4</v>
      </c>
    </row>
    <row r="132" spans="1:14" x14ac:dyDescent="0.25">
      <c r="A132" s="195" t="s">
        <v>144</v>
      </c>
      <c r="B132" s="196" t="s">
        <v>131</v>
      </c>
      <c r="C132" s="197">
        <v>1966</v>
      </c>
      <c r="D132" s="197">
        <v>1682</v>
      </c>
      <c r="E132" s="197">
        <v>1018</v>
      </c>
      <c r="F132" s="197">
        <v>1107</v>
      </c>
      <c r="G132" s="197">
        <v>1107</v>
      </c>
      <c r="H132" s="197">
        <v>1559</v>
      </c>
      <c r="I132" s="197">
        <v>1481</v>
      </c>
      <c r="J132" s="199">
        <f t="shared" si="66"/>
        <v>-5.003207184092362E-2</v>
      </c>
      <c r="K132" s="198">
        <f t="shared" si="63"/>
        <v>-0.11950059453032102</v>
      </c>
      <c r="L132" s="196">
        <f t="shared" si="64"/>
        <v>-78</v>
      </c>
      <c r="M132" s="197">
        <f t="shared" si="65"/>
        <v>-201</v>
      </c>
      <c r="N132" s="198">
        <f t="shared" si="62"/>
        <v>3.9556803543178479E-4</v>
      </c>
    </row>
    <row r="133" spans="1:14" x14ac:dyDescent="0.25">
      <c r="A133" s="201" t="s">
        <v>145</v>
      </c>
      <c r="B133" s="202" t="s">
        <v>145</v>
      </c>
      <c r="C133" s="203">
        <f t="shared" ref="C133:I133" si="67">C125-SUM(C126:C132)</f>
        <v>36078</v>
      </c>
      <c r="D133" s="203">
        <f t="shared" si="67"/>
        <v>40861</v>
      </c>
      <c r="E133" s="203">
        <f t="shared" si="67"/>
        <v>16743</v>
      </c>
      <c r="F133" s="203">
        <f t="shared" ref="F133" si="68">F125-SUM(F126:F132)</f>
        <v>30685</v>
      </c>
      <c r="G133" s="203">
        <f t="shared" si="67"/>
        <v>30685</v>
      </c>
      <c r="H133" s="203">
        <f t="shared" si="67"/>
        <v>32282</v>
      </c>
      <c r="I133" s="203">
        <f t="shared" si="67"/>
        <v>33223</v>
      </c>
      <c r="J133" s="205">
        <f t="shared" si="66"/>
        <v>2.914937116659444E-2</v>
      </c>
      <c r="K133" s="204">
        <f t="shared" si="63"/>
        <v>-0.18692640904529989</v>
      </c>
      <c r="L133" s="202">
        <f>I133-H133</f>
        <v>941</v>
      </c>
      <c r="M133" s="203">
        <f t="shared" si="65"/>
        <v>-7638</v>
      </c>
      <c r="N133" s="204">
        <f t="shared" si="62"/>
        <v>8.8737048218434748E-3</v>
      </c>
    </row>
    <row r="134" spans="1:14" x14ac:dyDescent="0.25">
      <c r="A134" s="1"/>
      <c r="B134" s="187" t="s">
        <v>52</v>
      </c>
      <c r="C134" s="185"/>
      <c r="D134" s="185"/>
      <c r="E134" s="185"/>
      <c r="F134" s="185"/>
      <c r="G134" s="185"/>
      <c r="H134" s="185"/>
      <c r="I134" s="186"/>
      <c r="J134" s="186"/>
      <c r="K134" s="186"/>
      <c r="L134" s="186"/>
      <c r="M134" s="185"/>
      <c r="N134" s="185"/>
    </row>
    <row r="135" spans="1:14" x14ac:dyDescent="0.25">
      <c r="A135" s="1"/>
      <c r="B135" s="188" t="s">
        <v>68</v>
      </c>
      <c r="C135" s="212">
        <v>191371</v>
      </c>
      <c r="D135" s="212">
        <v>168516</v>
      </c>
      <c r="E135" s="212">
        <v>65963</v>
      </c>
      <c r="F135" s="212">
        <v>172180</v>
      </c>
      <c r="G135" s="212">
        <v>172180</v>
      </c>
      <c r="H135" s="212">
        <v>187556</v>
      </c>
      <c r="I135" s="212">
        <v>200403</v>
      </c>
      <c r="J135" s="213">
        <f>IFERROR(I135/H135-1,"-")</f>
        <v>6.8496875599820761E-2</v>
      </c>
      <c r="K135" s="213">
        <f>IFERROR(I135/D135-1,"-")</f>
        <v>0.18922238837855154</v>
      </c>
      <c r="L135" s="212">
        <f>I135-H135</f>
        <v>12847</v>
      </c>
      <c r="M135" s="212">
        <f>I135-D135</f>
        <v>31887</v>
      </c>
      <c r="N135" s="213">
        <f t="shared" ref="N135:N147" si="69">I135/I$9</f>
        <v>5.3526685350868311E-2</v>
      </c>
    </row>
    <row r="136" spans="1:14" x14ac:dyDescent="0.25">
      <c r="A136" s="1" t="s">
        <v>96</v>
      </c>
      <c r="B136" s="191" t="s">
        <v>97</v>
      </c>
      <c r="C136" s="192">
        <v>32701</v>
      </c>
      <c r="D136" s="192">
        <v>26999</v>
      </c>
      <c r="E136" s="192">
        <v>2995</v>
      </c>
      <c r="F136" s="192">
        <v>16657</v>
      </c>
      <c r="G136" s="192">
        <v>16657</v>
      </c>
      <c r="H136" s="192">
        <v>20607</v>
      </c>
      <c r="I136" s="192">
        <v>16536</v>
      </c>
      <c r="J136" s="194">
        <f>IFERROR(I136/H136-1,"-")</f>
        <v>-0.19755422914543597</v>
      </c>
      <c r="K136" s="193">
        <f t="shared" ref="K136:K147" si="70">IFERROR(I136/D136-1,"-")</f>
        <v>-0.38753287158783656</v>
      </c>
      <c r="L136" s="191">
        <f t="shared" ref="L136:L146" si="71">I136-H136</f>
        <v>-4071</v>
      </c>
      <c r="M136" s="192">
        <f t="shared" ref="M136:M147" si="72">I136-D136</f>
        <v>-10463</v>
      </c>
      <c r="N136" s="193">
        <f t="shared" si="69"/>
        <v>4.416686721066842E-3</v>
      </c>
    </row>
    <row r="137" spans="1:14" x14ac:dyDescent="0.25">
      <c r="A137" s="195" t="s">
        <v>103</v>
      </c>
      <c r="B137" s="196" t="s">
        <v>103</v>
      </c>
      <c r="C137" s="197">
        <v>24154</v>
      </c>
      <c r="D137" s="197">
        <v>16078</v>
      </c>
      <c r="E137" s="197">
        <v>1936</v>
      </c>
      <c r="F137" s="197">
        <v>10927</v>
      </c>
      <c r="G137" s="197">
        <v>10927</v>
      </c>
      <c r="H137" s="197">
        <v>13400</v>
      </c>
      <c r="I137" s="197">
        <v>10591</v>
      </c>
      <c r="J137" s="199">
        <f>IFERROR(I137/H137-1,"-")</f>
        <v>-0.20962686567164179</v>
      </c>
      <c r="K137" s="198">
        <f t="shared" si="70"/>
        <v>-0.341273790272422</v>
      </c>
      <c r="L137" s="196">
        <f t="shared" si="71"/>
        <v>-2809</v>
      </c>
      <c r="M137" s="197">
        <f t="shared" si="72"/>
        <v>-5487</v>
      </c>
      <c r="N137" s="198">
        <f t="shared" si="69"/>
        <v>2.8288055795125137E-3</v>
      </c>
    </row>
    <row r="138" spans="1:14" x14ac:dyDescent="0.25">
      <c r="A138" s="195" t="s">
        <v>100</v>
      </c>
      <c r="B138" s="196" t="s">
        <v>100</v>
      </c>
      <c r="C138" s="197">
        <v>8547</v>
      </c>
      <c r="D138" s="197">
        <v>10921</v>
      </c>
      <c r="E138" s="197">
        <v>1059</v>
      </c>
      <c r="F138" s="197">
        <v>5730</v>
      </c>
      <c r="G138" s="197">
        <v>5730</v>
      </c>
      <c r="H138" s="197">
        <v>7207</v>
      </c>
      <c r="I138" s="197">
        <v>5945</v>
      </c>
      <c r="J138" s="199">
        <f>IFERROR(I138/H138-1,"-")</f>
        <v>-0.1751075343416123</v>
      </c>
      <c r="K138" s="198">
        <f t="shared" si="70"/>
        <v>-0.45563593077556996</v>
      </c>
      <c r="L138" s="196">
        <f t="shared" si="71"/>
        <v>-1262</v>
      </c>
      <c r="M138" s="197">
        <f t="shared" si="72"/>
        <v>-4976</v>
      </c>
      <c r="N138" s="198">
        <f t="shared" si="69"/>
        <v>1.5878811415543286E-3</v>
      </c>
    </row>
    <row r="139" spans="1:14" x14ac:dyDescent="0.25">
      <c r="A139" s="1"/>
      <c r="B139" s="191" t="s">
        <v>107</v>
      </c>
      <c r="C139" s="192">
        <v>158670</v>
      </c>
      <c r="D139" s="192">
        <v>141517</v>
      </c>
      <c r="E139" s="192">
        <v>62968</v>
      </c>
      <c r="F139" s="192">
        <v>155523</v>
      </c>
      <c r="G139" s="192">
        <v>155523</v>
      </c>
      <c r="H139" s="192">
        <v>166949</v>
      </c>
      <c r="I139" s="192">
        <v>183867</v>
      </c>
      <c r="J139" s="194">
        <f>IFERROR(I139/H139-1,"-")</f>
        <v>0.1013363362463986</v>
      </c>
      <c r="K139" s="193">
        <f t="shared" si="70"/>
        <v>0.29925733304126001</v>
      </c>
      <c r="L139" s="191">
        <f t="shared" si="71"/>
        <v>16918</v>
      </c>
      <c r="M139" s="192">
        <f t="shared" si="72"/>
        <v>42350</v>
      </c>
      <c r="N139" s="193">
        <f t="shared" si="69"/>
        <v>4.910999862980147E-2</v>
      </c>
    </row>
    <row r="140" spans="1:14" s="74" customFormat="1" x14ac:dyDescent="0.25">
      <c r="B140" s="196" t="s">
        <v>110</v>
      </c>
      <c r="C140" s="197">
        <v>80746</v>
      </c>
      <c r="D140" s="197">
        <v>67665</v>
      </c>
      <c r="E140" s="197">
        <v>28766</v>
      </c>
      <c r="F140" s="197">
        <v>64768</v>
      </c>
      <c r="G140" s="197">
        <v>64768</v>
      </c>
      <c r="H140" s="197">
        <v>68685</v>
      </c>
      <c r="I140" s="197">
        <v>80755</v>
      </c>
      <c r="J140" s="199">
        <f t="shared" ref="J140:J147" si="73">IFERROR(I140/H140-1,"-")</f>
        <v>0.17572978088374458</v>
      </c>
      <c r="K140" s="198">
        <f t="shared" si="70"/>
        <v>0.19345304071528857</v>
      </c>
      <c r="L140" s="196">
        <f t="shared" si="71"/>
        <v>12070</v>
      </c>
      <c r="M140" s="197">
        <f t="shared" si="72"/>
        <v>13090</v>
      </c>
      <c r="N140" s="198">
        <f t="shared" si="69"/>
        <v>2.1569275287841853E-2</v>
      </c>
    </row>
    <row r="141" spans="1:14" s="74" customFormat="1" x14ac:dyDescent="0.25">
      <c r="B141" s="196" t="s">
        <v>113</v>
      </c>
      <c r="C141" s="197">
        <v>10050</v>
      </c>
      <c r="D141" s="197">
        <v>9638</v>
      </c>
      <c r="E141" s="197">
        <v>4028</v>
      </c>
      <c r="F141" s="197">
        <v>10714</v>
      </c>
      <c r="G141" s="197">
        <v>10714</v>
      </c>
      <c r="H141" s="197">
        <v>14545</v>
      </c>
      <c r="I141" s="197">
        <v>16174</v>
      </c>
      <c r="J141" s="199">
        <f t="shared" si="73"/>
        <v>0.11199724991405979</v>
      </c>
      <c r="K141" s="198">
        <f t="shared" si="70"/>
        <v>0.6781489935671301</v>
      </c>
      <c r="L141" s="196">
        <f t="shared" si="71"/>
        <v>1629</v>
      </c>
      <c r="M141" s="197">
        <f t="shared" si="72"/>
        <v>6536</v>
      </c>
      <c r="N141" s="198">
        <f t="shared" si="69"/>
        <v>4.3199982478552921E-3</v>
      </c>
    </row>
    <row r="142" spans="1:14" x14ac:dyDescent="0.25">
      <c r="A142" s="1"/>
      <c r="B142" s="196" t="s">
        <v>116</v>
      </c>
      <c r="C142" s="197">
        <v>18755</v>
      </c>
      <c r="D142" s="197">
        <v>13604</v>
      </c>
      <c r="E142" s="197">
        <v>4260</v>
      </c>
      <c r="F142" s="197">
        <v>18935</v>
      </c>
      <c r="G142" s="197">
        <v>18935</v>
      </c>
      <c r="H142" s="197">
        <v>17089</v>
      </c>
      <c r="I142" s="197">
        <v>18300</v>
      </c>
      <c r="J142" s="199">
        <f t="shared" si="73"/>
        <v>7.0864298671660109E-2</v>
      </c>
      <c r="K142" s="198">
        <f t="shared" si="70"/>
        <v>0.34519259041458406</v>
      </c>
      <c r="L142" s="196">
        <f t="shared" si="71"/>
        <v>1211</v>
      </c>
      <c r="M142" s="197">
        <f t="shared" si="72"/>
        <v>4696</v>
      </c>
      <c r="N142" s="198">
        <f t="shared" si="69"/>
        <v>4.8878427065507509E-3</v>
      </c>
    </row>
    <row r="143" spans="1:14" x14ac:dyDescent="0.25">
      <c r="A143" s="1"/>
      <c r="B143" s="196" t="s">
        <v>123</v>
      </c>
      <c r="C143" s="197">
        <v>3463</v>
      </c>
      <c r="D143" s="197">
        <v>3045</v>
      </c>
      <c r="E143" s="197">
        <v>933</v>
      </c>
      <c r="F143" s="197">
        <v>7158</v>
      </c>
      <c r="G143" s="197">
        <v>7158</v>
      </c>
      <c r="H143" s="197">
        <v>6343</v>
      </c>
      <c r="I143" s="197">
        <v>4902</v>
      </c>
      <c r="J143" s="199">
        <f t="shared" si="73"/>
        <v>-0.22717956802774708</v>
      </c>
      <c r="K143" s="198">
        <f t="shared" si="70"/>
        <v>0.60985221674876855</v>
      </c>
      <c r="L143" s="196">
        <f t="shared" si="71"/>
        <v>-1441</v>
      </c>
      <c r="M143" s="197">
        <f t="shared" si="72"/>
        <v>1857</v>
      </c>
      <c r="N143" s="198">
        <f t="shared" si="69"/>
        <v>1.3093008168039225E-3</v>
      </c>
    </row>
    <row r="144" spans="1:14" x14ac:dyDescent="0.25">
      <c r="A144" s="1"/>
      <c r="B144" s="196" t="s">
        <v>119</v>
      </c>
      <c r="C144" s="197">
        <v>3049</v>
      </c>
      <c r="D144" s="197">
        <v>3046</v>
      </c>
      <c r="E144" s="197">
        <v>1112</v>
      </c>
      <c r="F144" s="197">
        <v>3375</v>
      </c>
      <c r="G144" s="197">
        <v>3375</v>
      </c>
      <c r="H144" s="197">
        <v>3705</v>
      </c>
      <c r="I144" s="197">
        <v>4428</v>
      </c>
      <c r="J144" s="199">
        <f t="shared" si="73"/>
        <v>0.19514170040485834</v>
      </c>
      <c r="K144" s="198">
        <f t="shared" si="70"/>
        <v>0.45370978332238998</v>
      </c>
      <c r="L144" s="196">
        <f t="shared" si="71"/>
        <v>723</v>
      </c>
      <c r="M144" s="197">
        <f t="shared" si="72"/>
        <v>1382</v>
      </c>
      <c r="N144" s="198">
        <f t="shared" si="69"/>
        <v>1.1826976778473619E-3</v>
      </c>
    </row>
    <row r="145" spans="1:14" x14ac:dyDescent="0.25">
      <c r="A145" s="1"/>
      <c r="B145" s="196" t="s">
        <v>128</v>
      </c>
      <c r="C145" s="197">
        <v>1711</v>
      </c>
      <c r="D145" s="197">
        <v>1881</v>
      </c>
      <c r="E145" s="197">
        <v>2356</v>
      </c>
      <c r="F145" s="197">
        <v>2389</v>
      </c>
      <c r="G145" s="197">
        <v>2389</v>
      </c>
      <c r="H145" s="197">
        <v>2754</v>
      </c>
      <c r="I145" s="197">
        <v>2536</v>
      </c>
      <c r="J145" s="199">
        <f t="shared" si="73"/>
        <v>-7.9157588961510483E-2</v>
      </c>
      <c r="K145" s="198">
        <f t="shared" si="70"/>
        <v>0.34821903242955865</v>
      </c>
      <c r="L145" s="196">
        <f t="shared" si="71"/>
        <v>-218</v>
      </c>
      <c r="M145" s="197">
        <f t="shared" si="72"/>
        <v>655</v>
      </c>
      <c r="N145" s="198">
        <f t="shared" si="69"/>
        <v>6.7735350294058491E-4</v>
      </c>
    </row>
    <row r="146" spans="1:14" x14ac:dyDescent="0.25">
      <c r="A146" s="195" t="s">
        <v>144</v>
      </c>
      <c r="B146" s="196" t="s">
        <v>131</v>
      </c>
      <c r="C146" s="197">
        <v>8589</v>
      </c>
      <c r="D146" s="197">
        <v>5501</v>
      </c>
      <c r="E146" s="197">
        <v>4700</v>
      </c>
      <c r="F146" s="197">
        <v>1142</v>
      </c>
      <c r="G146" s="197">
        <v>1142</v>
      </c>
      <c r="H146" s="197">
        <v>2040</v>
      </c>
      <c r="I146" s="197">
        <v>1877</v>
      </c>
      <c r="J146" s="199">
        <f t="shared" si="73"/>
        <v>-7.9901960784313775E-2</v>
      </c>
      <c r="K146" s="198">
        <f t="shared" si="70"/>
        <v>-0.65878931103435745</v>
      </c>
      <c r="L146" s="196">
        <f t="shared" si="71"/>
        <v>-163</v>
      </c>
      <c r="M146" s="197">
        <f t="shared" si="72"/>
        <v>-3624</v>
      </c>
      <c r="N146" s="198">
        <f t="shared" si="69"/>
        <v>5.0133774645878468E-4</v>
      </c>
    </row>
    <row r="147" spans="1:14" x14ac:dyDescent="0.25">
      <c r="A147" s="201" t="s">
        <v>145</v>
      </c>
      <c r="B147" s="202" t="s">
        <v>145</v>
      </c>
      <c r="C147" s="203">
        <f t="shared" ref="C147:I147" si="74">C139-SUM(C140:C146)</f>
        <v>32307</v>
      </c>
      <c r="D147" s="203">
        <f t="shared" si="74"/>
        <v>37137</v>
      </c>
      <c r="E147" s="203">
        <f t="shared" si="74"/>
        <v>16813</v>
      </c>
      <c r="F147" s="203">
        <f t="shared" ref="F147" si="75">F139-SUM(F140:F146)</f>
        <v>47042</v>
      </c>
      <c r="G147" s="203">
        <f t="shared" si="74"/>
        <v>47042</v>
      </c>
      <c r="H147" s="203">
        <f t="shared" si="74"/>
        <v>51788</v>
      </c>
      <c r="I147" s="203">
        <f t="shared" si="74"/>
        <v>54895</v>
      </c>
      <c r="J147" s="205">
        <f t="shared" si="73"/>
        <v>5.9994593342086899E-2</v>
      </c>
      <c r="K147" s="204">
        <f t="shared" si="70"/>
        <v>0.47817540458303043</v>
      </c>
      <c r="L147" s="202">
        <f>I147-H147</f>
        <v>3107</v>
      </c>
      <c r="M147" s="203">
        <f t="shared" si="72"/>
        <v>17758</v>
      </c>
      <c r="N147" s="204">
        <f t="shared" si="69"/>
        <v>1.4662192643502922E-2</v>
      </c>
    </row>
    <row r="148" spans="1:14" x14ac:dyDescent="0.25">
      <c r="A148" s="1"/>
      <c r="B148" s="187" t="s">
        <v>53</v>
      </c>
      <c r="C148" s="185"/>
      <c r="D148" s="185"/>
      <c r="E148" s="185"/>
      <c r="F148" s="185"/>
      <c r="G148" s="185"/>
      <c r="H148" s="185"/>
      <c r="I148" s="186"/>
      <c r="J148" s="186"/>
      <c r="K148" s="186"/>
      <c r="L148" s="186"/>
      <c r="M148" s="185"/>
      <c r="N148" s="185"/>
    </row>
    <row r="149" spans="1:14" x14ac:dyDescent="0.25">
      <c r="A149" s="1"/>
      <c r="B149" s="188" t="s">
        <v>68</v>
      </c>
      <c r="C149" s="212">
        <v>85445</v>
      </c>
      <c r="D149" s="212">
        <v>86573</v>
      </c>
      <c r="E149" s="212">
        <v>29561</v>
      </c>
      <c r="F149" s="212">
        <v>70637</v>
      </c>
      <c r="G149" s="212">
        <v>70637</v>
      </c>
      <c r="H149" s="212">
        <v>81706</v>
      </c>
      <c r="I149" s="212">
        <v>84790</v>
      </c>
      <c r="J149" s="213">
        <f>IFERROR(I149/H149-1,"-")</f>
        <v>3.7745086040192888E-2</v>
      </c>
      <c r="K149" s="213">
        <f>IFERROR(I149/D149-1,"-")</f>
        <v>-2.0595335728229358E-2</v>
      </c>
      <c r="L149" s="212">
        <f>I149-H149</f>
        <v>3084</v>
      </c>
      <c r="M149" s="212">
        <f>I149-D149</f>
        <v>-1783</v>
      </c>
      <c r="N149" s="213">
        <f t="shared" ref="N149:N161" si="76">I149/I$9</f>
        <v>2.2647004540351814E-2</v>
      </c>
    </row>
    <row r="150" spans="1:14" x14ac:dyDescent="0.25">
      <c r="A150" s="1" t="s">
        <v>96</v>
      </c>
      <c r="B150" s="191" t="s">
        <v>97</v>
      </c>
      <c r="C150" s="192">
        <v>33577</v>
      </c>
      <c r="D150" s="192">
        <v>37123</v>
      </c>
      <c r="E150" s="192">
        <v>10044</v>
      </c>
      <c r="F150" s="192">
        <v>36230</v>
      </c>
      <c r="G150" s="192">
        <v>36230</v>
      </c>
      <c r="H150" s="192">
        <v>39699</v>
      </c>
      <c r="I150" s="192">
        <v>37064</v>
      </c>
      <c r="J150" s="194">
        <f>IFERROR(I150/H150-1,"-")</f>
        <v>-6.6374467870727205E-2</v>
      </c>
      <c r="K150" s="193">
        <f t="shared" ref="K150:K161" si="77">IFERROR(I150/D150-1,"-")</f>
        <v>-1.5893112086846628E-3</v>
      </c>
      <c r="L150" s="191">
        <f t="shared" ref="L150:L160" si="78">I150-H150</f>
        <v>-2635</v>
      </c>
      <c r="M150" s="192">
        <f t="shared" ref="M150:M161" si="79">I150-D150</f>
        <v>-59</v>
      </c>
      <c r="N150" s="193">
        <f t="shared" si="76"/>
        <v>9.8996175997594013E-3</v>
      </c>
    </row>
    <row r="151" spans="1:14" x14ac:dyDescent="0.25">
      <c r="A151" s="195" t="s">
        <v>103</v>
      </c>
      <c r="B151" s="196" t="s">
        <v>103</v>
      </c>
      <c r="C151" s="197">
        <v>18976</v>
      </c>
      <c r="D151" s="197">
        <v>21495</v>
      </c>
      <c r="E151" s="197">
        <v>4891</v>
      </c>
      <c r="F151" s="197">
        <v>24996</v>
      </c>
      <c r="G151" s="197">
        <v>24996</v>
      </c>
      <c r="H151" s="197">
        <v>27627</v>
      </c>
      <c r="I151" s="197">
        <v>25005</v>
      </c>
      <c r="J151" s="199">
        <f>IFERROR(I151/H151-1,"-")</f>
        <v>-9.4907156043001373E-2</v>
      </c>
      <c r="K151" s="198">
        <f t="shared" si="77"/>
        <v>0.16329378925331461</v>
      </c>
      <c r="L151" s="196">
        <f t="shared" si="78"/>
        <v>-2622</v>
      </c>
      <c r="M151" s="197">
        <f t="shared" si="79"/>
        <v>3510</v>
      </c>
      <c r="N151" s="198">
        <f t="shared" si="76"/>
        <v>6.678716222803362E-3</v>
      </c>
    </row>
    <row r="152" spans="1:14" x14ac:dyDescent="0.25">
      <c r="A152" s="195" t="s">
        <v>100</v>
      </c>
      <c r="B152" s="196" t="s">
        <v>100</v>
      </c>
      <c r="C152" s="197">
        <v>14601</v>
      </c>
      <c r="D152" s="197">
        <v>15628</v>
      </c>
      <c r="E152" s="197">
        <v>5153</v>
      </c>
      <c r="F152" s="197">
        <v>11234</v>
      </c>
      <c r="G152" s="197">
        <v>11234</v>
      </c>
      <c r="H152" s="197">
        <v>12072</v>
      </c>
      <c r="I152" s="197">
        <v>12059</v>
      </c>
      <c r="J152" s="199">
        <f>IFERROR(I152/H152-1,"-")</f>
        <v>-1.0768721007289317E-3</v>
      </c>
      <c r="K152" s="198">
        <f t="shared" si="77"/>
        <v>-0.22837215254671106</v>
      </c>
      <c r="L152" s="196">
        <f t="shared" si="78"/>
        <v>-13</v>
      </c>
      <c r="M152" s="197">
        <f t="shared" si="79"/>
        <v>-3569</v>
      </c>
      <c r="N152" s="198">
        <f t="shared" si="76"/>
        <v>3.2209013769560384E-3</v>
      </c>
    </row>
    <row r="153" spans="1:14" x14ac:dyDescent="0.25">
      <c r="A153" s="1"/>
      <c r="B153" s="191" t="s">
        <v>107</v>
      </c>
      <c r="C153" s="192">
        <v>51868</v>
      </c>
      <c r="D153" s="192">
        <v>49450</v>
      </c>
      <c r="E153" s="192">
        <v>19517</v>
      </c>
      <c r="F153" s="192">
        <v>34407</v>
      </c>
      <c r="G153" s="192">
        <v>34407</v>
      </c>
      <c r="H153" s="192">
        <v>42007</v>
      </c>
      <c r="I153" s="192">
        <v>47726</v>
      </c>
      <c r="J153" s="194">
        <f>IFERROR(I153/H153-1,"-")</f>
        <v>0.1361439760039993</v>
      </c>
      <c r="K153" s="193">
        <f t="shared" si="77"/>
        <v>-3.4863498483316491E-2</v>
      </c>
      <c r="L153" s="191">
        <f t="shared" si="78"/>
        <v>5719</v>
      </c>
      <c r="M153" s="192">
        <f t="shared" si="79"/>
        <v>-1724</v>
      </c>
      <c r="N153" s="193">
        <f t="shared" si="76"/>
        <v>1.2747386940592412E-2</v>
      </c>
    </row>
    <row r="154" spans="1:14" s="74" customFormat="1" x14ac:dyDescent="0.25">
      <c r="B154" s="196" t="s">
        <v>110</v>
      </c>
      <c r="C154" s="197">
        <v>16294</v>
      </c>
      <c r="D154" s="197">
        <v>15413</v>
      </c>
      <c r="E154" s="197">
        <v>5840</v>
      </c>
      <c r="F154" s="197">
        <v>12398</v>
      </c>
      <c r="G154" s="197">
        <v>12398</v>
      </c>
      <c r="H154" s="197">
        <v>14250</v>
      </c>
      <c r="I154" s="197">
        <v>14900</v>
      </c>
      <c r="J154" s="199">
        <f t="shared" ref="J154:J161" si="80">IFERROR(I154/H154-1,"-")</f>
        <v>4.5614035087719218E-2</v>
      </c>
      <c r="K154" s="198">
        <f t="shared" si="77"/>
        <v>-3.3283591773178522E-2</v>
      </c>
      <c r="L154" s="196">
        <f t="shared" si="78"/>
        <v>650</v>
      </c>
      <c r="M154" s="197">
        <f t="shared" si="79"/>
        <v>-513</v>
      </c>
      <c r="N154" s="198">
        <f t="shared" si="76"/>
        <v>3.979718925005803E-3</v>
      </c>
    </row>
    <row r="155" spans="1:14" s="74" customFormat="1" x14ac:dyDescent="0.25">
      <c r="B155" s="196" t="s">
        <v>113</v>
      </c>
      <c r="C155" s="197">
        <v>17270</v>
      </c>
      <c r="D155" s="197">
        <v>13912</v>
      </c>
      <c r="E155" s="197">
        <v>5801</v>
      </c>
      <c r="F155" s="197">
        <v>8032</v>
      </c>
      <c r="G155" s="197">
        <v>8032</v>
      </c>
      <c r="H155" s="197">
        <v>8533</v>
      </c>
      <c r="I155" s="197">
        <v>9147</v>
      </c>
      <c r="J155" s="199">
        <f t="shared" si="80"/>
        <v>7.1955935778741376E-2</v>
      </c>
      <c r="K155" s="198">
        <f t="shared" si="77"/>
        <v>-0.34251006325474409</v>
      </c>
      <c r="L155" s="196">
        <f t="shared" si="78"/>
        <v>614</v>
      </c>
      <c r="M155" s="197">
        <f t="shared" si="79"/>
        <v>-4765</v>
      </c>
      <c r="N155" s="198">
        <f t="shared" si="76"/>
        <v>2.4431200675857768E-3</v>
      </c>
    </row>
    <row r="156" spans="1:14" x14ac:dyDescent="0.25">
      <c r="A156" s="1"/>
      <c r="B156" s="196" t="s">
        <v>116</v>
      </c>
      <c r="C156" s="197">
        <v>6751</v>
      </c>
      <c r="D156" s="197">
        <v>6367</v>
      </c>
      <c r="E156" s="197">
        <v>2092</v>
      </c>
      <c r="F156" s="197">
        <v>3760</v>
      </c>
      <c r="G156" s="197">
        <v>3760</v>
      </c>
      <c r="H156" s="197">
        <v>6188</v>
      </c>
      <c r="I156" s="197">
        <v>7372</v>
      </c>
      <c r="J156" s="199">
        <f t="shared" si="80"/>
        <v>0.19133807369101485</v>
      </c>
      <c r="K156" s="198">
        <f t="shared" si="77"/>
        <v>0.15784513899795827</v>
      </c>
      <c r="L156" s="196">
        <f t="shared" si="78"/>
        <v>1184</v>
      </c>
      <c r="M156" s="197">
        <f t="shared" si="79"/>
        <v>1005</v>
      </c>
      <c r="N156" s="198">
        <f t="shared" si="76"/>
        <v>1.9690260345733407E-3</v>
      </c>
    </row>
    <row r="157" spans="1:14" x14ac:dyDescent="0.25">
      <c r="A157" s="1"/>
      <c r="B157" s="196" t="s">
        <v>123</v>
      </c>
      <c r="C157" s="197">
        <v>946</v>
      </c>
      <c r="D157" s="197">
        <v>1001</v>
      </c>
      <c r="E157" s="197">
        <v>599</v>
      </c>
      <c r="F157" s="197">
        <v>1009</v>
      </c>
      <c r="G157" s="197">
        <v>1009</v>
      </c>
      <c r="H157" s="197">
        <v>1267</v>
      </c>
      <c r="I157" s="197">
        <v>1838</v>
      </c>
      <c r="J157" s="199">
        <f t="shared" si="80"/>
        <v>0.4506708760852407</v>
      </c>
      <c r="K157" s="198">
        <f t="shared" si="77"/>
        <v>0.83616383616383616</v>
      </c>
      <c r="L157" s="196">
        <f t="shared" si="78"/>
        <v>571</v>
      </c>
      <c r="M157" s="197">
        <f t="shared" si="79"/>
        <v>837</v>
      </c>
      <c r="N157" s="198">
        <f t="shared" si="76"/>
        <v>4.9092103249400441E-4</v>
      </c>
    </row>
    <row r="158" spans="1:14" x14ac:dyDescent="0.25">
      <c r="A158" s="1"/>
      <c r="B158" s="196" t="s">
        <v>119</v>
      </c>
      <c r="C158" s="197">
        <v>1034</v>
      </c>
      <c r="D158" s="197">
        <v>1841</v>
      </c>
      <c r="E158" s="197">
        <v>736</v>
      </c>
      <c r="F158" s="197">
        <v>1979</v>
      </c>
      <c r="G158" s="197">
        <v>1979</v>
      </c>
      <c r="H158" s="197">
        <v>2077</v>
      </c>
      <c r="I158" s="197">
        <v>2145</v>
      </c>
      <c r="J158" s="199">
        <f t="shared" si="80"/>
        <v>3.2739528165623533E-2</v>
      </c>
      <c r="K158" s="198">
        <f t="shared" si="77"/>
        <v>0.16512764801738178</v>
      </c>
      <c r="L158" s="196">
        <f t="shared" si="78"/>
        <v>68</v>
      </c>
      <c r="M158" s="197">
        <f t="shared" si="79"/>
        <v>304</v>
      </c>
      <c r="N158" s="198">
        <f t="shared" si="76"/>
        <v>5.7291926806291591E-4</v>
      </c>
    </row>
    <row r="159" spans="1:14" x14ac:dyDescent="0.25">
      <c r="A159" s="1"/>
      <c r="B159" s="196" t="s">
        <v>128</v>
      </c>
      <c r="C159" s="197">
        <v>316</v>
      </c>
      <c r="D159" s="197">
        <v>409</v>
      </c>
      <c r="E159" s="197">
        <v>432</v>
      </c>
      <c r="F159" s="197">
        <v>312</v>
      </c>
      <c r="G159" s="197">
        <v>312</v>
      </c>
      <c r="H159" s="197">
        <v>503</v>
      </c>
      <c r="I159" s="197">
        <v>358</v>
      </c>
      <c r="J159" s="199">
        <f t="shared" si="80"/>
        <v>-0.28827037773359843</v>
      </c>
      <c r="K159" s="198">
        <f t="shared" si="77"/>
        <v>-0.12469437652811732</v>
      </c>
      <c r="L159" s="196">
        <f t="shared" si="78"/>
        <v>-145</v>
      </c>
      <c r="M159" s="197">
        <f t="shared" si="79"/>
        <v>-51</v>
      </c>
      <c r="N159" s="198">
        <f t="shared" si="76"/>
        <v>9.5620092292085726E-5</v>
      </c>
    </row>
    <row r="160" spans="1:14" x14ac:dyDescent="0.25">
      <c r="A160" s="195" t="s">
        <v>144</v>
      </c>
      <c r="B160" s="196" t="s">
        <v>131</v>
      </c>
      <c r="C160" s="197">
        <v>924</v>
      </c>
      <c r="D160" s="197">
        <v>819</v>
      </c>
      <c r="E160" s="197">
        <v>575</v>
      </c>
      <c r="F160" s="197">
        <v>514</v>
      </c>
      <c r="G160" s="197">
        <v>514</v>
      </c>
      <c r="H160" s="197">
        <v>686</v>
      </c>
      <c r="I160" s="197">
        <v>598</v>
      </c>
      <c r="J160" s="199">
        <f t="shared" si="80"/>
        <v>-0.1282798833819242</v>
      </c>
      <c r="K160" s="198">
        <f t="shared" si="77"/>
        <v>-0.26984126984126988</v>
      </c>
      <c r="L160" s="196">
        <f t="shared" si="78"/>
        <v>-88</v>
      </c>
      <c r="M160" s="197">
        <f t="shared" si="79"/>
        <v>-221</v>
      </c>
      <c r="N160" s="198">
        <f t="shared" si="76"/>
        <v>1.5972294745996443E-4</v>
      </c>
    </row>
    <row r="161" spans="1:14" x14ac:dyDescent="0.25">
      <c r="A161" s="201" t="s">
        <v>145</v>
      </c>
      <c r="B161" s="202" t="s">
        <v>145</v>
      </c>
      <c r="C161" s="203">
        <f t="shared" ref="C161:I161" si="81">C153-SUM(C154:C160)</f>
        <v>8333</v>
      </c>
      <c r="D161" s="203">
        <f t="shared" si="81"/>
        <v>9688</v>
      </c>
      <c r="E161" s="203">
        <f t="shared" si="81"/>
        <v>3442</v>
      </c>
      <c r="F161" s="203">
        <f t="shared" ref="F161" si="82">F153-SUM(F154:F160)</f>
        <v>6403</v>
      </c>
      <c r="G161" s="203">
        <f t="shared" si="81"/>
        <v>6403</v>
      </c>
      <c r="H161" s="203">
        <f t="shared" si="81"/>
        <v>8503</v>
      </c>
      <c r="I161" s="203">
        <f t="shared" si="81"/>
        <v>11368</v>
      </c>
      <c r="J161" s="205">
        <f t="shared" si="80"/>
        <v>0.33693990356344816</v>
      </c>
      <c r="K161" s="204">
        <f t="shared" si="77"/>
        <v>0.17341040462427748</v>
      </c>
      <c r="L161" s="202">
        <f>I161-H161</f>
        <v>2865</v>
      </c>
      <c r="M161" s="203">
        <f t="shared" si="79"/>
        <v>1680</v>
      </c>
      <c r="N161" s="204">
        <f t="shared" si="76"/>
        <v>3.0363385731185209E-3</v>
      </c>
    </row>
    <row r="162" spans="1:14" ht="6" customHeight="1" x14ac:dyDescent="0.25">
      <c r="C162" s="101"/>
      <c r="D162" s="101"/>
      <c r="E162" s="101"/>
      <c r="F162" s="101"/>
      <c r="G162" s="101"/>
      <c r="H162" s="101"/>
      <c r="I162" s="101"/>
      <c r="J162" s="101"/>
    </row>
    <row r="163" spans="1:14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9A141-1625-4AEB-BF95-68B282684AAE}">
  <sheetPr codeName="Hoja108"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4FC14-272A-4DD9-869E-5D6AD637826F}">
  <sheetPr codeName="Hoja109"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12" t="s">
        <v>271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" t="s">
        <v>66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67</v>
      </c>
    </row>
    <row r="6" spans="1:16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5"/>
    </row>
    <row r="7" spans="1:16" ht="22.5" thickTop="1" thickBot="1" x14ac:dyDescent="0.3">
      <c r="B7" s="136"/>
      <c r="C7" s="137">
        <v>2019</v>
      </c>
      <c r="D7" s="138"/>
      <c r="E7" s="139">
        <v>2020</v>
      </c>
      <c r="F7" s="138"/>
      <c r="G7" s="139">
        <v>2021</v>
      </c>
      <c r="H7" s="138"/>
      <c r="I7" s="139">
        <v>2022</v>
      </c>
      <c r="J7" s="138"/>
      <c r="K7" s="139">
        <v>2023</v>
      </c>
      <c r="L7" s="138"/>
      <c r="M7" s="139">
        <v>2024</v>
      </c>
      <c r="N7" s="140"/>
      <c r="O7" s="141"/>
    </row>
    <row r="8" spans="1:16" ht="16.5" thickTop="1" thickBot="1" x14ac:dyDescent="0.3">
      <c r="B8" s="107"/>
      <c r="C8" s="142" t="s">
        <v>69</v>
      </c>
      <c r="D8" s="143" t="str">
        <f>CONCATENATE("var ",RIGHT(C7,2),"/",RIGHT(C7-1,2))</f>
        <v>var 19/18</v>
      </c>
      <c r="E8" s="144" t="s">
        <v>69</v>
      </c>
      <c r="F8" s="143" t="str">
        <f>CONCATENATE("var ",RIGHT(E7,2),"/",RIGHT(C7,2))</f>
        <v>var 20/19</v>
      </c>
      <c r="G8" s="144" t="s">
        <v>69</v>
      </c>
      <c r="H8" s="143" t="str">
        <f>CONCATENATE("var ",RIGHT(G7,2),"/",RIGHT(E7,2))</f>
        <v>var 21/20</v>
      </c>
      <c r="I8" s="144" t="s">
        <v>69</v>
      </c>
      <c r="J8" s="143" t="str">
        <f>CONCATENATE("var ",RIGHT(I7,2),"/",RIGHT(G7,2))</f>
        <v>var 22/21</v>
      </c>
      <c r="K8" s="144" t="s">
        <v>69</v>
      </c>
      <c r="L8" s="143" t="str">
        <f>CONCATENATE("var ",RIGHT(K7,2),"/",RIGHT(I7,2))</f>
        <v>var 23/22</v>
      </c>
      <c r="M8" s="144" t="s">
        <v>69</v>
      </c>
      <c r="N8" s="143" t="str">
        <f>CONCATENATE("var ",RIGHT(M7,2),"/",RIGHT(K7,2))</f>
        <v>var 24/23</v>
      </c>
      <c r="O8" s="143" t="str">
        <f>CONCATENATE("var ",RIGHT(M7,2),"/",RIGHT(C7,2))</f>
        <v>var 24/19</v>
      </c>
    </row>
    <row r="9" spans="1:16" x14ac:dyDescent="0.25">
      <c r="A9" s="1" t="s">
        <v>70</v>
      </c>
      <c r="B9" s="145" t="s">
        <v>71</v>
      </c>
      <c r="C9" s="146">
        <v>156332</v>
      </c>
      <c r="D9" s="147">
        <v>-0.15508090754812842</v>
      </c>
      <c r="E9" s="146">
        <v>157800</v>
      </c>
      <c r="F9" s="147">
        <f t="shared" ref="F9:F21" si="0">IFERROR(E9/C9-1,"-")</f>
        <v>9.3902719852620997E-3</v>
      </c>
      <c r="G9" s="146">
        <v>26469</v>
      </c>
      <c r="H9" s="147">
        <f t="shared" ref="H9:H21" si="1">IFERROR(G9/E9-1,"-")</f>
        <v>-0.83226235741444865</v>
      </c>
      <c r="I9" s="146">
        <v>114870</v>
      </c>
      <c r="J9" s="147">
        <f t="shared" ref="J9:J21" si="2">IFERROR(I9/C9-1,"-")</f>
        <v>-0.26521761379627973</v>
      </c>
      <c r="K9" s="146">
        <v>163920</v>
      </c>
      <c r="L9" s="147">
        <f t="shared" ref="L9:L21" si="3">IFERROR(K9/I9-1,"-")</f>
        <v>0.4270044398015147</v>
      </c>
      <c r="M9" s="146">
        <v>173408</v>
      </c>
      <c r="N9" s="147">
        <f>IFERROR(M9/K9-1,"-")</f>
        <v>5.7881893606637425E-2</v>
      </c>
      <c r="O9" s="147">
        <f>M9/C9-1</f>
        <v>0.10922907658061054</v>
      </c>
    </row>
    <row r="10" spans="1:16" x14ac:dyDescent="0.25">
      <c r="A10" s="1" t="s">
        <v>72</v>
      </c>
      <c r="B10" s="145" t="s">
        <v>73</v>
      </c>
      <c r="C10" s="146">
        <v>144826</v>
      </c>
      <c r="D10" s="147">
        <v>-0.13591398875935234</v>
      </c>
      <c r="E10" s="146">
        <v>172884</v>
      </c>
      <c r="F10" s="147">
        <f t="shared" si="0"/>
        <v>0.19373593139353429</v>
      </c>
      <c r="G10" s="146">
        <v>18511</v>
      </c>
      <c r="H10" s="147">
        <f t="shared" si="1"/>
        <v>-0.89292820619606206</v>
      </c>
      <c r="I10" s="146">
        <v>141290</v>
      </c>
      <c r="J10" s="147">
        <f t="shared" si="2"/>
        <v>-2.4415505503155521E-2</v>
      </c>
      <c r="K10" s="146">
        <v>156374</v>
      </c>
      <c r="L10" s="147">
        <f t="shared" si="3"/>
        <v>0.10675914785193563</v>
      </c>
      <c r="M10" s="146">
        <v>166759</v>
      </c>
      <c r="N10" s="147">
        <f t="shared" ref="N10:N15" si="4">IFERROR(M10/K10-1,"-")</f>
        <v>6.6411295995497888E-2</v>
      </c>
      <c r="O10" s="147">
        <f>IFERROR(M10/C10-1,"-")</f>
        <v>0.15144380152735004</v>
      </c>
    </row>
    <row r="11" spans="1:16" x14ac:dyDescent="0.25">
      <c r="A11" s="1" t="s">
        <v>74</v>
      </c>
      <c r="B11" s="145" t="s">
        <v>75</v>
      </c>
      <c r="C11" s="146">
        <v>154862</v>
      </c>
      <c r="D11" s="147">
        <v>-0.12921092436502268</v>
      </c>
      <c r="E11" s="146">
        <v>82007</v>
      </c>
      <c r="F11" s="147">
        <f t="shared" si="0"/>
        <v>-0.47045111131200679</v>
      </c>
      <c r="G11" s="146">
        <v>22143</v>
      </c>
      <c r="H11" s="147">
        <f t="shared" si="1"/>
        <v>-0.72998646457009775</v>
      </c>
      <c r="I11" s="146">
        <v>148905</v>
      </c>
      <c r="J11" s="147">
        <f t="shared" si="2"/>
        <v>-3.8466505663106498E-2</v>
      </c>
      <c r="K11" s="146">
        <v>146134</v>
      </c>
      <c r="L11" s="147">
        <f t="shared" si="3"/>
        <v>-1.8609180349887566E-2</v>
      </c>
      <c r="M11" s="146">
        <v>176870</v>
      </c>
      <c r="N11" s="147">
        <f t="shared" si="4"/>
        <v>0.21032750762998353</v>
      </c>
      <c r="O11" s="147">
        <f t="shared" ref="O11:O15" si="5">IFERROR(M11/C11-1,"-")</f>
        <v>0.14211362374242875</v>
      </c>
    </row>
    <row r="12" spans="1:16" x14ac:dyDescent="0.25">
      <c r="A12" s="1" t="s">
        <v>76</v>
      </c>
      <c r="B12" s="145" t="s">
        <v>77</v>
      </c>
      <c r="C12" s="146">
        <v>142052</v>
      </c>
      <c r="D12" s="147">
        <v>-8.6388310051194961E-2</v>
      </c>
      <c r="E12" s="146">
        <v>0</v>
      </c>
      <c r="F12" s="147">
        <f>IFERROR(E12/C12-1,"-")</f>
        <v>-1</v>
      </c>
      <c r="G12" s="146">
        <v>22148</v>
      </c>
      <c r="H12" s="147" t="str">
        <f t="shared" si="1"/>
        <v>-</v>
      </c>
      <c r="I12" s="146">
        <v>152510</v>
      </c>
      <c r="J12" s="147">
        <f t="shared" si="2"/>
        <v>7.3620927547658699E-2</v>
      </c>
      <c r="K12" s="146">
        <v>144835</v>
      </c>
      <c r="L12" s="147">
        <f t="shared" si="3"/>
        <v>-5.0324568880729115E-2</v>
      </c>
      <c r="M12" s="146">
        <v>154662</v>
      </c>
      <c r="N12" s="147">
        <f t="shared" si="4"/>
        <v>6.7849621983636643E-2</v>
      </c>
      <c r="O12" s="147">
        <f>IFERROR(M12/C12-1,"-")</f>
        <v>8.8770309464139885E-2</v>
      </c>
    </row>
    <row r="13" spans="1:16" x14ac:dyDescent="0.25">
      <c r="A13" s="1" t="s">
        <v>78</v>
      </c>
      <c r="B13" s="145" t="s">
        <v>79</v>
      </c>
      <c r="C13" s="146">
        <v>129253</v>
      </c>
      <c r="D13" s="147">
        <v>-0.23227745472472516</v>
      </c>
      <c r="E13" s="146">
        <v>0</v>
      </c>
      <c r="F13" s="147">
        <f t="shared" si="0"/>
        <v>-1</v>
      </c>
      <c r="G13" s="146">
        <v>24096</v>
      </c>
      <c r="H13" s="147" t="str">
        <f t="shared" si="1"/>
        <v>-</v>
      </c>
      <c r="I13" s="146">
        <v>125910</v>
      </c>
      <c r="J13" s="147">
        <f t="shared" si="2"/>
        <v>-2.5864003156599868E-2</v>
      </c>
      <c r="K13" s="146">
        <v>140451</v>
      </c>
      <c r="L13" s="147">
        <f t="shared" si="3"/>
        <v>0.11548725279961869</v>
      </c>
      <c r="M13" s="146">
        <v>159924</v>
      </c>
      <c r="N13" s="147">
        <f t="shared" si="4"/>
        <v>0.1386462182540531</v>
      </c>
      <c r="O13" s="147">
        <f t="shared" si="5"/>
        <v>0.23729429877836483</v>
      </c>
    </row>
    <row r="14" spans="1:16" x14ac:dyDescent="0.25">
      <c r="A14" s="1" t="s">
        <v>80</v>
      </c>
      <c r="B14" s="145" t="s">
        <v>81</v>
      </c>
      <c r="C14" s="146">
        <v>145760</v>
      </c>
      <c r="D14" s="147">
        <v>-0.13753520626730731</v>
      </c>
      <c r="E14" s="146">
        <v>0</v>
      </c>
      <c r="F14" s="147">
        <f t="shared" si="0"/>
        <v>-1</v>
      </c>
      <c r="G14" s="146">
        <v>18794</v>
      </c>
      <c r="H14" s="147" t="str">
        <f t="shared" si="1"/>
        <v>-</v>
      </c>
      <c r="I14" s="146">
        <v>132220</v>
      </c>
      <c r="J14" s="147">
        <f t="shared" si="2"/>
        <v>-9.2892425905598208E-2</v>
      </c>
      <c r="K14" s="146">
        <v>142289</v>
      </c>
      <c r="L14" s="147">
        <f t="shared" si="3"/>
        <v>7.6153380729087949E-2</v>
      </c>
      <c r="M14" s="146">
        <v>157113</v>
      </c>
      <c r="N14" s="147">
        <f t="shared" si="4"/>
        <v>0.10418233313889336</v>
      </c>
      <c r="O14" s="147">
        <f t="shared" si="5"/>
        <v>7.7888309549945189E-2</v>
      </c>
    </row>
    <row r="15" spans="1:16" x14ac:dyDescent="0.25">
      <c r="A15" s="1" t="s">
        <v>82</v>
      </c>
      <c r="B15" s="145" t="s">
        <v>83</v>
      </c>
      <c r="C15" s="146">
        <v>181443</v>
      </c>
      <c r="D15" s="147">
        <v>-5.9286180901917285E-2</v>
      </c>
      <c r="E15" s="146">
        <v>0</v>
      </c>
      <c r="F15" s="147">
        <f t="shared" si="0"/>
        <v>-1</v>
      </c>
      <c r="G15" s="146">
        <v>61086</v>
      </c>
      <c r="H15" s="147" t="str">
        <f t="shared" si="1"/>
        <v>-</v>
      </c>
      <c r="I15" s="146">
        <v>159520</v>
      </c>
      <c r="J15" s="147">
        <f t="shared" si="2"/>
        <v>-0.12082582408800557</v>
      </c>
      <c r="K15" s="146">
        <v>166431</v>
      </c>
      <c r="L15" s="147">
        <f t="shared" si="3"/>
        <v>4.3323721163490481E-2</v>
      </c>
      <c r="M15" s="146">
        <v>173767</v>
      </c>
      <c r="N15" s="147">
        <f t="shared" si="4"/>
        <v>4.4078326754030117E-2</v>
      </c>
      <c r="O15" s="147">
        <f t="shared" si="5"/>
        <v>-4.2305296980318929E-2</v>
      </c>
    </row>
    <row r="16" spans="1:16" x14ac:dyDescent="0.25">
      <c r="A16" s="1" t="s">
        <v>84</v>
      </c>
      <c r="B16" s="145" t="s">
        <v>85</v>
      </c>
      <c r="C16" s="146">
        <v>181850</v>
      </c>
      <c r="D16" s="147">
        <v>-0.10978284282049777</v>
      </c>
      <c r="E16" s="146">
        <v>60513</v>
      </c>
      <c r="F16" s="147">
        <f t="shared" si="0"/>
        <v>-0.66723673357162494</v>
      </c>
      <c r="G16" s="146">
        <v>94829</v>
      </c>
      <c r="H16" s="147">
        <f t="shared" si="1"/>
        <v>0.56708475864690233</v>
      </c>
      <c r="I16" s="146">
        <v>178525</v>
      </c>
      <c r="J16" s="147">
        <f t="shared" si="2"/>
        <v>-1.8284300247456642E-2</v>
      </c>
      <c r="K16" s="146">
        <v>181874</v>
      </c>
      <c r="L16" s="147">
        <f t="shared" si="3"/>
        <v>1.875927741212724E-2</v>
      </c>
      <c r="M16" s="146"/>
      <c r="N16" s="147"/>
      <c r="O16" s="147"/>
    </row>
    <row r="17" spans="1:16" x14ac:dyDescent="0.25">
      <c r="A17" s="1" t="s">
        <v>86</v>
      </c>
      <c r="B17" s="145" t="s">
        <v>87</v>
      </c>
      <c r="C17" s="146">
        <v>164115</v>
      </c>
      <c r="D17" s="147">
        <v>-6.3179646426879343E-2</v>
      </c>
      <c r="E17" s="146">
        <v>22909</v>
      </c>
      <c r="F17" s="147">
        <f t="shared" si="0"/>
        <v>-0.86040885964110536</v>
      </c>
      <c r="G17" s="146">
        <v>89027</v>
      </c>
      <c r="H17" s="147">
        <f t="shared" si="1"/>
        <v>2.8861146274389977</v>
      </c>
      <c r="I17" s="146">
        <v>136089</v>
      </c>
      <c r="J17" s="147">
        <f t="shared" si="2"/>
        <v>-0.17077049629832741</v>
      </c>
      <c r="K17" s="146">
        <v>150809</v>
      </c>
      <c r="L17" s="147">
        <f t="shared" si="3"/>
        <v>0.10816450998978611</v>
      </c>
      <c r="M17" s="146"/>
      <c r="N17" s="147"/>
      <c r="O17" s="147"/>
    </row>
    <row r="18" spans="1:16" x14ac:dyDescent="0.25">
      <c r="A18" s="1" t="s">
        <v>88</v>
      </c>
      <c r="B18" s="145" t="s">
        <v>89</v>
      </c>
      <c r="C18" s="146">
        <v>161488</v>
      </c>
      <c r="D18" s="147">
        <v>-5.6618763874284328E-2</v>
      </c>
      <c r="E18" s="146">
        <v>24343</v>
      </c>
      <c r="F18" s="147">
        <f t="shared" si="0"/>
        <v>-0.84925814921232534</v>
      </c>
      <c r="G18" s="146">
        <v>137179</v>
      </c>
      <c r="H18" s="147">
        <f t="shared" si="1"/>
        <v>4.6352544879431461</v>
      </c>
      <c r="I18" s="146">
        <v>154114</v>
      </c>
      <c r="J18" s="147">
        <f t="shared" si="2"/>
        <v>-4.5662835628653475E-2</v>
      </c>
      <c r="K18" s="146">
        <v>170708</v>
      </c>
      <c r="L18" s="147">
        <f t="shared" si="3"/>
        <v>0.10767354036622234</v>
      </c>
      <c r="M18" s="146"/>
      <c r="N18" s="147"/>
      <c r="O18" s="147"/>
    </row>
    <row r="19" spans="1:16" x14ac:dyDescent="0.25">
      <c r="A19" s="1" t="s">
        <v>90</v>
      </c>
      <c r="B19" s="145" t="s">
        <v>91</v>
      </c>
      <c r="C19" s="146">
        <v>145313</v>
      </c>
      <c r="D19" s="147">
        <v>-2.2731399595138924E-2</v>
      </c>
      <c r="E19" s="146">
        <v>30656</v>
      </c>
      <c r="F19" s="147">
        <f t="shared" si="0"/>
        <v>-0.78903470439671608</v>
      </c>
      <c r="G19" s="146">
        <v>137494</v>
      </c>
      <c r="H19" s="147">
        <f t="shared" si="1"/>
        <v>3.4850600208768263</v>
      </c>
      <c r="I19" s="146">
        <v>153023</v>
      </c>
      <c r="J19" s="147">
        <f t="shared" si="2"/>
        <v>5.3057881951373842E-2</v>
      </c>
      <c r="K19" s="146">
        <v>164389</v>
      </c>
      <c r="L19" s="147">
        <f t="shared" si="3"/>
        <v>7.427641596361334E-2</v>
      </c>
      <c r="M19" s="146"/>
      <c r="N19" s="147"/>
      <c r="O19" s="147"/>
    </row>
    <row r="20" spans="1:16" x14ac:dyDescent="0.25">
      <c r="A20" s="1" t="s">
        <v>92</v>
      </c>
      <c r="B20" s="145" t="s">
        <v>93</v>
      </c>
      <c r="C20" s="146">
        <v>149462</v>
      </c>
      <c r="D20" s="147">
        <v>-3.7746660228552997E-2</v>
      </c>
      <c r="E20" s="146">
        <v>33192</v>
      </c>
      <c r="F20" s="147">
        <f t="shared" si="0"/>
        <v>-0.77792348556823809</v>
      </c>
      <c r="G20" s="146">
        <v>123213</v>
      </c>
      <c r="H20" s="147">
        <f t="shared" si="1"/>
        <v>2.7121294287780189</v>
      </c>
      <c r="I20" s="146">
        <v>156141</v>
      </c>
      <c r="J20" s="147">
        <f t="shared" si="2"/>
        <v>4.468694383856775E-2</v>
      </c>
      <c r="K20" s="146">
        <v>158524</v>
      </c>
      <c r="L20" s="147">
        <f t="shared" si="3"/>
        <v>1.5261846664232914E-2</v>
      </c>
      <c r="M20" s="146"/>
      <c r="N20" s="147"/>
      <c r="O20" s="147"/>
    </row>
    <row r="21" spans="1:16" ht="15.75" x14ac:dyDescent="0.25">
      <c r="A21" s="1" t="s">
        <v>0</v>
      </c>
      <c r="B21" s="148" t="s">
        <v>30</v>
      </c>
      <c r="C21" s="149">
        <v>1856756</v>
      </c>
      <c r="D21" s="150">
        <v>-0.10338676536985936</v>
      </c>
      <c r="E21" s="149">
        <v>610766</v>
      </c>
      <c r="F21" s="150">
        <f t="shared" si="0"/>
        <v>-0.67105747874249499</v>
      </c>
      <c r="G21" s="149">
        <v>774989</v>
      </c>
      <c r="H21" s="150">
        <f t="shared" si="1"/>
        <v>0.26888038954362226</v>
      </c>
      <c r="I21" s="149">
        <v>1753117</v>
      </c>
      <c r="J21" s="150">
        <f t="shared" si="2"/>
        <v>-5.5817242545601053E-2</v>
      </c>
      <c r="K21" s="149">
        <v>1886738</v>
      </c>
      <c r="L21" s="150">
        <f t="shared" si="3"/>
        <v>7.6219100037247856E-2</v>
      </c>
      <c r="M21" s="149">
        <v>1162503</v>
      </c>
      <c r="N21" s="150">
        <v>9.6252100555055842E-2</v>
      </c>
      <c r="O21" s="150">
        <v>0.10239178096740909</v>
      </c>
    </row>
    <row r="22" spans="1:16" ht="6" customHeight="1" x14ac:dyDescent="0.25"/>
    <row r="23" spans="1:16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</row>
    <row r="24" spans="1:16" x14ac:dyDescent="0.25">
      <c r="C24" s="151"/>
      <c r="K24" s="151"/>
      <c r="N24" s="101"/>
      <c r="O24" s="101"/>
    </row>
    <row r="26" spans="1:16" ht="48.75" customHeight="1" thickBot="1" x14ac:dyDescent="0.3">
      <c r="B26" s="12" t="s">
        <v>272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" t="s">
        <v>94</v>
      </c>
    </row>
    <row r="27" spans="1:16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95</v>
      </c>
    </row>
    <row r="28" spans="1:16" ht="22.5" thickTop="1" thickBot="1" x14ac:dyDescent="0.3">
      <c r="B28" s="152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</row>
    <row r="29" spans="1:16" ht="22.5" thickTop="1" thickBot="1" x14ac:dyDescent="0.3">
      <c r="B29" s="136"/>
      <c r="C29" s="137">
        <f>C7</f>
        <v>2019</v>
      </c>
      <c r="D29" s="138"/>
      <c r="E29" s="139">
        <v>2020</v>
      </c>
      <c r="F29" s="138"/>
      <c r="G29" s="139">
        <v>2021</v>
      </c>
      <c r="H29" s="138"/>
      <c r="I29" s="139">
        <v>2022</v>
      </c>
      <c r="J29" s="138"/>
      <c r="K29" s="139">
        <v>2023</v>
      </c>
      <c r="L29" s="138"/>
      <c r="M29" s="139">
        <v>2024</v>
      </c>
      <c r="N29" s="140"/>
      <c r="O29" s="141"/>
    </row>
    <row r="30" spans="1:16" ht="16.5" thickTop="1" thickBot="1" x14ac:dyDescent="0.3">
      <c r="B30" s="107"/>
      <c r="C30" s="142" t="s">
        <v>69</v>
      </c>
      <c r="D30" s="143" t="str">
        <f>CONCATENATE("var. ",RIGHT(C29,2),"/",RIGHT(C29-1,2))</f>
        <v>var. 19/18</v>
      </c>
      <c r="E30" s="144" t="s">
        <v>69</v>
      </c>
      <c r="F30" s="143" t="str">
        <f>CONCATENATE("var. ",RIGHT(E29,2),"/",RIGHT(E29-1,2))</f>
        <v>var. 20/19</v>
      </c>
      <c r="G30" s="144" t="s">
        <v>69</v>
      </c>
      <c r="H30" s="143" t="str">
        <f>CONCATENATE("var. ",RIGHT(G29,2),"/",RIGHT(G29-1,2))</f>
        <v>var. 21/20</v>
      </c>
      <c r="I30" s="144" t="s">
        <v>69</v>
      </c>
      <c r="J30" s="143" t="s">
        <v>136</v>
      </c>
      <c r="K30" s="144" t="s">
        <v>69</v>
      </c>
      <c r="L30" s="143" t="s">
        <v>249</v>
      </c>
      <c r="M30" s="144" t="s">
        <v>69</v>
      </c>
      <c r="N30" s="143" t="s">
        <v>273</v>
      </c>
      <c r="O30" s="143" t="s">
        <v>274</v>
      </c>
    </row>
    <row r="31" spans="1:16" x14ac:dyDescent="0.25">
      <c r="B31" s="145" t="s">
        <v>71</v>
      </c>
      <c r="C31" s="146">
        <v>7797</v>
      </c>
      <c r="D31" s="147">
        <v>-6.4659309021113276E-2</v>
      </c>
      <c r="E31" s="146">
        <v>2810</v>
      </c>
      <c r="F31" s="147">
        <f t="shared" ref="F31:F43" si="6">IFERROR(E31/C31-1,"-")</f>
        <v>-0.63960497627292545</v>
      </c>
      <c r="G31" s="146">
        <v>7933</v>
      </c>
      <c r="H31" s="147">
        <f t="shared" ref="H31:H43" si="7">IFERROR(G31/E31-1,"-")</f>
        <v>1.8231316725978646</v>
      </c>
      <c r="I31" s="146">
        <v>4259</v>
      </c>
      <c r="J31" s="147">
        <f t="shared" ref="J31:J43" si="8">IFERROR(I31/G31-1,"-")</f>
        <v>-0.46312870288667596</v>
      </c>
      <c r="K31" s="146">
        <v>7684</v>
      </c>
      <c r="L31" s="147">
        <f t="shared" ref="L31:L43" si="9">IFERROR(K31/I31-1,"-")</f>
        <v>0.80417938483212015</v>
      </c>
      <c r="M31" s="146">
        <v>4643</v>
      </c>
      <c r="N31" s="147">
        <f t="shared" ref="N31:N41" si="10">IFERROR(M31/K31-1,"-")</f>
        <v>-0.39575741801145237</v>
      </c>
      <c r="O31" s="147">
        <f t="shared" ref="O31" si="11">M31/C31-1</f>
        <v>-0.40451455688085158</v>
      </c>
    </row>
    <row r="32" spans="1:16" x14ac:dyDescent="0.25">
      <c r="B32" s="145" t="s">
        <v>73</v>
      </c>
      <c r="C32" s="146">
        <v>5918</v>
      </c>
      <c r="D32" s="147">
        <v>-0.37966457023060796</v>
      </c>
      <c r="E32" s="146">
        <v>4481</v>
      </c>
      <c r="F32" s="147">
        <f t="shared" si="6"/>
        <v>-0.24281851977019264</v>
      </c>
      <c r="G32" s="146">
        <v>6177</v>
      </c>
      <c r="H32" s="147">
        <f t="shared" si="7"/>
        <v>0.37848694487837542</v>
      </c>
      <c r="I32" s="146">
        <v>4072</v>
      </c>
      <c r="J32" s="147">
        <f t="shared" si="8"/>
        <v>-0.34078031406831799</v>
      </c>
      <c r="K32" s="146">
        <v>4631</v>
      </c>
      <c r="L32" s="147">
        <f t="shared" si="9"/>
        <v>0.13727897838899805</v>
      </c>
      <c r="M32" s="146">
        <v>3359</v>
      </c>
      <c r="N32" s="147">
        <f t="shared" si="10"/>
        <v>-0.27467069747354778</v>
      </c>
      <c r="O32" s="147">
        <f>IFERROR(M32/C32-1,"-")</f>
        <v>-0.43240959783710708</v>
      </c>
    </row>
    <row r="33" spans="2:16" x14ac:dyDescent="0.25">
      <c r="B33" s="145" t="s">
        <v>75</v>
      </c>
      <c r="C33" s="146">
        <v>15264</v>
      </c>
      <c r="D33" s="147">
        <v>6.5103621519782218E-2</v>
      </c>
      <c r="E33" s="146">
        <v>1861</v>
      </c>
      <c r="F33" s="147">
        <f t="shared" si="6"/>
        <v>-0.87807914046121593</v>
      </c>
      <c r="G33" s="146">
        <v>6981</v>
      </c>
      <c r="H33" s="147">
        <f t="shared" si="7"/>
        <v>2.751209027404621</v>
      </c>
      <c r="I33" s="146">
        <v>4758</v>
      </c>
      <c r="J33" s="147">
        <f t="shared" si="8"/>
        <v>-0.31843575418994419</v>
      </c>
      <c r="K33" s="146">
        <v>6445</v>
      </c>
      <c r="L33" s="147">
        <f t="shared" si="9"/>
        <v>0.35456073980664149</v>
      </c>
      <c r="M33" s="146">
        <v>7332</v>
      </c>
      <c r="N33" s="147">
        <f t="shared" si="10"/>
        <v>0.1376260667183864</v>
      </c>
      <c r="O33" s="147">
        <f t="shared" ref="O33:O42" si="12">IFERROR(M33/C33-1,"-")</f>
        <v>-0.51965408805031443</v>
      </c>
    </row>
    <row r="34" spans="2:16" x14ac:dyDescent="0.25">
      <c r="B34" s="145" t="s">
        <v>77</v>
      </c>
      <c r="C34" s="146">
        <v>22387</v>
      </c>
      <c r="D34" s="147">
        <v>0.45824648254299105</v>
      </c>
      <c r="E34" s="146">
        <v>0</v>
      </c>
      <c r="F34" s="147">
        <f t="shared" si="6"/>
        <v>-1</v>
      </c>
      <c r="G34" s="146">
        <v>10350</v>
      </c>
      <c r="H34" s="147" t="str">
        <f t="shared" si="7"/>
        <v>-</v>
      </c>
      <c r="I34" s="146">
        <v>8585</v>
      </c>
      <c r="J34" s="147">
        <f t="shared" si="8"/>
        <v>-0.17053140096618358</v>
      </c>
      <c r="K34" s="146">
        <v>11356</v>
      </c>
      <c r="L34" s="147">
        <f t="shared" si="9"/>
        <v>0.32277227722772284</v>
      </c>
      <c r="M34" s="146">
        <v>5241</v>
      </c>
      <c r="N34" s="147">
        <f t="shared" si="10"/>
        <v>-0.53848185980979224</v>
      </c>
      <c r="O34" s="147">
        <f t="shared" si="12"/>
        <v>-0.76589091883682492</v>
      </c>
    </row>
    <row r="35" spans="2:16" x14ac:dyDescent="0.25">
      <c r="B35" s="145" t="s">
        <v>79</v>
      </c>
      <c r="C35" s="146">
        <v>19293</v>
      </c>
      <c r="D35" s="147">
        <v>-3.6169256132287608E-2</v>
      </c>
      <c r="E35" s="146">
        <v>0</v>
      </c>
      <c r="F35" s="147">
        <f t="shared" si="6"/>
        <v>-1</v>
      </c>
      <c r="G35" s="146">
        <v>10388</v>
      </c>
      <c r="H35" s="147" t="str">
        <f t="shared" si="7"/>
        <v>-</v>
      </c>
      <c r="I35" s="146">
        <v>7510</v>
      </c>
      <c r="J35" s="147">
        <f t="shared" si="8"/>
        <v>-0.27705044281863689</v>
      </c>
      <c r="K35" s="146">
        <v>8116</v>
      </c>
      <c r="L35" s="147">
        <f t="shared" si="9"/>
        <v>8.0692410119840297E-2</v>
      </c>
      <c r="M35" s="146">
        <v>6651</v>
      </c>
      <c r="N35" s="147">
        <f t="shared" si="10"/>
        <v>-0.18050763923114832</v>
      </c>
      <c r="O35" s="147">
        <f t="shared" si="12"/>
        <v>-0.6552635670968745</v>
      </c>
    </row>
    <row r="36" spans="2:16" x14ac:dyDescent="0.25">
      <c r="B36" s="145" t="s">
        <v>81</v>
      </c>
      <c r="C36" s="146">
        <v>16210</v>
      </c>
      <c r="D36" s="147">
        <v>-0.47159109430517976</v>
      </c>
      <c r="E36" s="146">
        <v>0</v>
      </c>
      <c r="F36" s="147">
        <f t="shared" si="6"/>
        <v>-1</v>
      </c>
      <c r="G36" s="146">
        <v>7198</v>
      </c>
      <c r="H36" s="147" t="str">
        <f t="shared" si="7"/>
        <v>-</v>
      </c>
      <c r="I36" s="146">
        <v>7211</v>
      </c>
      <c r="J36" s="147">
        <f t="shared" si="8"/>
        <v>1.8060572381217721E-3</v>
      </c>
      <c r="K36" s="146">
        <v>11716</v>
      </c>
      <c r="L36" s="147">
        <f t="shared" si="9"/>
        <v>0.62473998058521696</v>
      </c>
      <c r="M36" s="146">
        <v>9313</v>
      </c>
      <c r="N36" s="147">
        <f t="shared" si="10"/>
        <v>-0.20510413110276549</v>
      </c>
      <c r="O36" s="147">
        <f t="shared" si="12"/>
        <v>-0.42547809993830965</v>
      </c>
    </row>
    <row r="37" spans="2:16" x14ac:dyDescent="0.25">
      <c r="B37" s="145" t="s">
        <v>83</v>
      </c>
      <c r="C37" s="146">
        <v>23168</v>
      </c>
      <c r="D37" s="147">
        <v>-8.841235490851862E-2</v>
      </c>
      <c r="E37" s="146">
        <v>0</v>
      </c>
      <c r="F37" s="147">
        <f t="shared" si="6"/>
        <v>-1</v>
      </c>
      <c r="G37" s="146">
        <v>18335</v>
      </c>
      <c r="H37" s="147" t="str">
        <f t="shared" si="7"/>
        <v>-</v>
      </c>
      <c r="I37" s="146">
        <v>16871</v>
      </c>
      <c r="J37" s="147">
        <f t="shared" si="8"/>
        <v>-7.9847286610308155E-2</v>
      </c>
      <c r="K37" s="146">
        <v>16350</v>
      </c>
      <c r="L37" s="147">
        <f t="shared" si="9"/>
        <v>-3.0881394108233096E-2</v>
      </c>
      <c r="M37" s="146">
        <v>15147</v>
      </c>
      <c r="N37" s="147">
        <f t="shared" si="10"/>
        <v>-7.357798165137619E-2</v>
      </c>
      <c r="O37" s="147">
        <f t="shared" si="12"/>
        <v>-0.34621029005524862</v>
      </c>
    </row>
    <row r="38" spans="2:16" x14ac:dyDescent="0.25">
      <c r="B38" s="145" t="s">
        <v>85</v>
      </c>
      <c r="C38" s="146">
        <v>27089</v>
      </c>
      <c r="D38" s="147">
        <v>-0.21195636363636361</v>
      </c>
      <c r="E38" s="146">
        <v>24732</v>
      </c>
      <c r="F38" s="147">
        <f t="shared" si="6"/>
        <v>-8.7009487245745532E-2</v>
      </c>
      <c r="G38" s="146">
        <v>32710</v>
      </c>
      <c r="H38" s="147">
        <f t="shared" si="7"/>
        <v>0.32257803655183559</v>
      </c>
      <c r="I38" s="146">
        <v>22263</v>
      </c>
      <c r="J38" s="147">
        <f t="shared" si="8"/>
        <v>-0.31938245184958725</v>
      </c>
      <c r="K38" s="146">
        <v>17040</v>
      </c>
      <c r="L38" s="147">
        <f t="shared" si="9"/>
        <v>-0.23460450074114003</v>
      </c>
      <c r="M38" s="146"/>
      <c r="N38" s="147"/>
      <c r="O38" s="147"/>
    </row>
    <row r="39" spans="2:16" x14ac:dyDescent="0.25">
      <c r="B39" s="145" t="s">
        <v>87</v>
      </c>
      <c r="C39" s="146">
        <v>26178</v>
      </c>
      <c r="D39" s="147">
        <v>3.2499802792458787E-2</v>
      </c>
      <c r="E39" s="146">
        <v>10533</v>
      </c>
      <c r="F39" s="147">
        <f t="shared" si="6"/>
        <v>-0.5976392390556956</v>
      </c>
      <c r="G39" s="146">
        <v>17671</v>
      </c>
      <c r="H39" s="147">
        <f t="shared" si="7"/>
        <v>0.67767967340738622</v>
      </c>
      <c r="I39" s="146">
        <v>12307</v>
      </c>
      <c r="J39" s="147">
        <f t="shared" si="8"/>
        <v>-0.30354818629392788</v>
      </c>
      <c r="K39" s="146">
        <v>12268</v>
      </c>
      <c r="L39" s="147">
        <f t="shared" si="9"/>
        <v>-3.1689282522141538E-3</v>
      </c>
      <c r="M39" s="146"/>
      <c r="N39" s="147"/>
      <c r="O39" s="147"/>
    </row>
    <row r="40" spans="2:16" x14ac:dyDescent="0.25">
      <c r="B40" s="145" t="s">
        <v>89</v>
      </c>
      <c r="C40" s="146">
        <v>14688</v>
      </c>
      <c r="D40" s="147">
        <v>0.42105263157894735</v>
      </c>
      <c r="E40" s="146">
        <v>9331</v>
      </c>
      <c r="F40" s="147">
        <f t="shared" si="6"/>
        <v>-0.36471949891067534</v>
      </c>
      <c r="G40" s="146">
        <v>13514</v>
      </c>
      <c r="H40" s="147">
        <f t="shared" si="7"/>
        <v>0.44829064408959374</v>
      </c>
      <c r="I40" s="146">
        <v>5869</v>
      </c>
      <c r="J40" s="147">
        <f t="shared" si="8"/>
        <v>-0.56570963445315969</v>
      </c>
      <c r="K40" s="146">
        <v>7638</v>
      </c>
      <c r="L40" s="147">
        <f t="shared" si="9"/>
        <v>0.3014142102572841</v>
      </c>
      <c r="M40" s="146"/>
      <c r="N40" s="147"/>
      <c r="O40" s="147"/>
    </row>
    <row r="41" spans="2:16" x14ac:dyDescent="0.25">
      <c r="B41" s="145" t="s">
        <v>91</v>
      </c>
      <c r="C41" s="146">
        <v>6884</v>
      </c>
      <c r="D41" s="147">
        <v>-4.547975596228504E-2</v>
      </c>
      <c r="E41" s="146">
        <v>6163</v>
      </c>
      <c r="F41" s="147">
        <f t="shared" si="6"/>
        <v>-0.10473561882626381</v>
      </c>
      <c r="G41" s="146">
        <v>4282</v>
      </c>
      <c r="H41" s="147">
        <f t="shared" si="7"/>
        <v>-0.30520850235275032</v>
      </c>
      <c r="I41" s="146">
        <v>3929</v>
      </c>
      <c r="J41" s="147">
        <f t="shared" si="8"/>
        <v>-8.243811303129378E-2</v>
      </c>
      <c r="K41" s="146">
        <v>4428</v>
      </c>
      <c r="L41" s="147">
        <f t="shared" si="9"/>
        <v>0.12700432680071261</v>
      </c>
      <c r="M41" s="146"/>
      <c r="N41" s="147"/>
      <c r="O41" s="147"/>
    </row>
    <row r="42" spans="2:16" x14ac:dyDescent="0.25">
      <c r="B42" s="145" t="s">
        <v>93</v>
      </c>
      <c r="C42" s="146">
        <v>8030</v>
      </c>
      <c r="D42" s="147">
        <v>-0.33172436750998668</v>
      </c>
      <c r="E42" s="146">
        <v>4505</v>
      </c>
      <c r="F42" s="147">
        <f t="shared" si="6"/>
        <v>-0.43897882938978827</v>
      </c>
      <c r="G42" s="146">
        <v>6454</v>
      </c>
      <c r="H42" s="147">
        <f t="shared" si="7"/>
        <v>0.43263041065482799</v>
      </c>
      <c r="I42" s="146">
        <v>7585</v>
      </c>
      <c r="J42" s="147">
        <f t="shared" si="8"/>
        <v>0.17524016114037799</v>
      </c>
      <c r="K42" s="146">
        <v>6411</v>
      </c>
      <c r="L42" s="147">
        <f t="shared" si="9"/>
        <v>-0.15477916941331571</v>
      </c>
      <c r="M42" s="146"/>
      <c r="N42" s="147"/>
      <c r="O42" s="147"/>
    </row>
    <row r="43" spans="2:16" ht="15.75" x14ac:dyDescent="0.25">
      <c r="B43" s="148" t="s">
        <v>30</v>
      </c>
      <c r="C43" s="149">
        <v>192906</v>
      </c>
      <c r="D43" s="150">
        <v>-9.4172172369588747E-2</v>
      </c>
      <c r="E43" s="149">
        <v>77176</v>
      </c>
      <c r="F43" s="150">
        <f t="shared" si="6"/>
        <v>-0.59992949934164819</v>
      </c>
      <c r="G43" s="149">
        <v>141993</v>
      </c>
      <c r="H43" s="150">
        <f t="shared" si="7"/>
        <v>0.83985954182647449</v>
      </c>
      <c r="I43" s="149">
        <v>105219</v>
      </c>
      <c r="J43" s="150">
        <f t="shared" si="8"/>
        <v>-0.25898459783228756</v>
      </c>
      <c r="K43" s="149">
        <v>114083</v>
      </c>
      <c r="L43" s="150">
        <f t="shared" si="9"/>
        <v>8.4243340081163964E-2</v>
      </c>
      <c r="M43" s="149">
        <v>51686</v>
      </c>
      <c r="N43" s="150">
        <v>-0.22039880539382783</v>
      </c>
      <c r="O43" s="150">
        <v>-0.53028526768268858</v>
      </c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</row>
    <row r="46" spans="2:16" x14ac:dyDescent="0.25">
      <c r="C46" s="151"/>
      <c r="K46" s="151"/>
      <c r="N46" s="101"/>
      <c r="O46" s="101"/>
    </row>
    <row r="48" spans="2:16" ht="48.75" customHeight="1" thickBot="1" x14ac:dyDescent="0.3">
      <c r="B48" s="12" t="s">
        <v>275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" t="s">
        <v>98</v>
      </c>
    </row>
    <row r="49" spans="1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99</v>
      </c>
    </row>
    <row r="50" spans="1:16" ht="22.5" thickTop="1" thickBot="1" x14ac:dyDescent="0.3">
      <c r="B50" s="136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5"/>
    </row>
    <row r="51" spans="1:16" ht="22.5" thickTop="1" thickBot="1" x14ac:dyDescent="0.3">
      <c r="B51" s="136"/>
      <c r="C51" s="137">
        <f>C7</f>
        <v>2019</v>
      </c>
      <c r="D51" s="138"/>
      <c r="E51" s="139">
        <v>2020</v>
      </c>
      <c r="F51" s="138"/>
      <c r="G51" s="139">
        <v>2021</v>
      </c>
      <c r="H51" s="138"/>
      <c r="I51" s="139">
        <v>2022</v>
      </c>
      <c r="J51" s="138"/>
      <c r="K51" s="139">
        <v>2023</v>
      </c>
      <c r="L51" s="138"/>
      <c r="M51" s="139">
        <v>2024</v>
      </c>
      <c r="N51" s="140"/>
      <c r="O51" s="141"/>
    </row>
    <row r="52" spans="1:16" ht="16.5" thickTop="1" thickBot="1" x14ac:dyDescent="0.3">
      <c r="B52" s="107"/>
      <c r="C52" s="142" t="s">
        <v>69</v>
      </c>
      <c r="D52" s="143" t="str">
        <f>CONCATENATE("var. ",RIGHT(C51,2),"/",RIGHT(C51-1,2))</f>
        <v>var. 19/18</v>
      </c>
      <c r="E52" s="144" t="s">
        <v>69</v>
      </c>
      <c r="F52" s="143" t="str">
        <f>CONCATENATE("var. ",RIGHT(E51,2),"/",RIGHT(E51-1,2))</f>
        <v>var. 20/19</v>
      </c>
      <c r="G52" s="144" t="s">
        <v>69</v>
      </c>
      <c r="H52" s="143" t="str">
        <f>CONCATENATE("var. ",RIGHT(G51,2),"/",RIGHT(G51-1,2))</f>
        <v>var. 21/20</v>
      </c>
      <c r="I52" s="144" t="s">
        <v>69</v>
      </c>
      <c r="J52" s="143" t="s">
        <v>136</v>
      </c>
      <c r="K52" s="144" t="s">
        <v>69</v>
      </c>
      <c r="L52" s="143" t="s">
        <v>249</v>
      </c>
      <c r="M52" s="144" t="s">
        <v>69</v>
      </c>
      <c r="N52" s="143" t="s">
        <v>273</v>
      </c>
      <c r="O52" s="143" t="s">
        <v>274</v>
      </c>
    </row>
    <row r="53" spans="1:16" x14ac:dyDescent="0.25">
      <c r="A53" s="1">
        <v>1</v>
      </c>
      <c r="B53" s="145" t="s">
        <v>71</v>
      </c>
      <c r="C53" s="146">
        <v>3266</v>
      </c>
      <c r="D53" s="147">
        <v>0.37747785744411644</v>
      </c>
      <c r="E53" s="146">
        <v>1602</v>
      </c>
      <c r="F53" s="147">
        <f t="shared" ref="F53:F65" si="13">IFERROR(E53/C53-1,"-")</f>
        <v>-0.50949173300673611</v>
      </c>
      <c r="G53" s="146">
        <v>2468</v>
      </c>
      <c r="H53" s="147">
        <f t="shared" ref="H53:H65" si="14">IFERROR(G53/E53-1,"-")</f>
        <v>0.54057428214731584</v>
      </c>
      <c r="I53" s="146">
        <v>2953</v>
      </c>
      <c r="J53" s="147">
        <f t="shared" ref="J53:J65" si="15">IFERROR(I53/G53-1,"-")</f>
        <v>0.19651539708265808</v>
      </c>
      <c r="K53" s="146">
        <v>3641</v>
      </c>
      <c r="L53" s="147">
        <f>IFERROR(K53/I53-1,"-")</f>
        <v>0.2329834067050458</v>
      </c>
      <c r="M53" s="146">
        <v>2676</v>
      </c>
      <c r="N53" s="147">
        <f t="shared" ref="N53:N63" si="16">IFERROR(M53/K53-1,"-")</f>
        <v>-0.26503707772589946</v>
      </c>
      <c r="O53" s="147">
        <f t="shared" ref="O53" si="17">IFERROR(M53/C53-1,"-")</f>
        <v>-0.1806491120636865</v>
      </c>
    </row>
    <row r="54" spans="1:16" x14ac:dyDescent="0.25">
      <c r="A54" s="1">
        <v>2</v>
      </c>
      <c r="B54" s="145" t="s">
        <v>73</v>
      </c>
      <c r="C54" s="146">
        <v>2395</v>
      </c>
      <c r="D54" s="147">
        <v>7.148864592094295E-3</v>
      </c>
      <c r="E54" s="146">
        <v>1729</v>
      </c>
      <c r="F54" s="147">
        <f t="shared" si="13"/>
        <v>-0.27807933194154488</v>
      </c>
      <c r="G54" s="146">
        <v>1016</v>
      </c>
      <c r="H54" s="147">
        <f t="shared" si="14"/>
        <v>-0.41237709658762289</v>
      </c>
      <c r="I54" s="146">
        <v>2193</v>
      </c>
      <c r="J54" s="147">
        <f t="shared" si="15"/>
        <v>1.1584645669291338</v>
      </c>
      <c r="K54" s="146">
        <v>2303</v>
      </c>
      <c r="L54" s="147">
        <f t="shared" ref="L54:L65" si="18">IFERROR(K54/I54-1,"-")</f>
        <v>5.0159598723210186E-2</v>
      </c>
      <c r="M54" s="146">
        <v>1677</v>
      </c>
      <c r="N54" s="147">
        <f t="shared" si="16"/>
        <v>-0.27181936604429002</v>
      </c>
      <c r="O54" s="147">
        <f>IFERROR(M54/C54-1,"-")</f>
        <v>-0.29979123173277666</v>
      </c>
    </row>
    <row r="55" spans="1:16" x14ac:dyDescent="0.25">
      <c r="A55" s="1">
        <v>3</v>
      </c>
      <c r="B55" s="145" t="s">
        <v>75</v>
      </c>
      <c r="C55" s="146">
        <v>4694</v>
      </c>
      <c r="D55" s="147">
        <v>0.36532867946480518</v>
      </c>
      <c r="E55" s="146">
        <v>789</v>
      </c>
      <c r="F55" s="147">
        <f t="shared" si="13"/>
        <v>-0.83191308052833401</v>
      </c>
      <c r="G55" s="146">
        <v>1370</v>
      </c>
      <c r="H55" s="147">
        <f t="shared" si="14"/>
        <v>0.73637515842839041</v>
      </c>
      <c r="I55" s="146">
        <v>2613</v>
      </c>
      <c r="J55" s="147">
        <f t="shared" si="15"/>
        <v>0.90729927007299271</v>
      </c>
      <c r="K55" s="146">
        <v>3123</v>
      </c>
      <c r="L55" s="147">
        <f t="shared" si="18"/>
        <v>0.19517795637198621</v>
      </c>
      <c r="M55" s="146">
        <v>3345</v>
      </c>
      <c r="N55" s="147">
        <f t="shared" si="16"/>
        <v>7.1085494716618625E-2</v>
      </c>
      <c r="O55" s="147">
        <f t="shared" ref="O55:O64" si="19">IFERROR(M55/C55-1,"-")</f>
        <v>-0.28738815509160631</v>
      </c>
    </row>
    <row r="56" spans="1:16" x14ac:dyDescent="0.25">
      <c r="A56" s="1">
        <v>4</v>
      </c>
      <c r="B56" s="145" t="s">
        <v>77</v>
      </c>
      <c r="C56" s="146">
        <v>7128</v>
      </c>
      <c r="D56" s="147">
        <v>1.528556225611919</v>
      </c>
      <c r="E56" s="146">
        <v>0</v>
      </c>
      <c r="F56" s="147">
        <f t="shared" si="13"/>
        <v>-1</v>
      </c>
      <c r="G56" s="146">
        <v>1625</v>
      </c>
      <c r="H56" s="147" t="str">
        <f t="shared" si="14"/>
        <v>-</v>
      </c>
      <c r="I56" s="146">
        <v>2610</v>
      </c>
      <c r="J56" s="147">
        <f t="shared" si="15"/>
        <v>0.60615384615384604</v>
      </c>
      <c r="K56" s="146">
        <v>3426</v>
      </c>
      <c r="L56" s="147">
        <f t="shared" si="18"/>
        <v>0.31264367816091965</v>
      </c>
      <c r="M56" s="146">
        <v>2702</v>
      </c>
      <c r="N56" s="147">
        <f t="shared" si="16"/>
        <v>-0.21132516053706951</v>
      </c>
      <c r="O56" s="147">
        <f t="shared" si="19"/>
        <v>-0.6209315375982043</v>
      </c>
    </row>
    <row r="57" spans="1:16" x14ac:dyDescent="0.25">
      <c r="A57" s="1">
        <v>5</v>
      </c>
      <c r="B57" s="145" t="s">
        <v>79</v>
      </c>
      <c r="C57" s="146">
        <v>9372</v>
      </c>
      <c r="D57" s="147">
        <v>1.1377737226277373</v>
      </c>
      <c r="E57" s="146">
        <v>0</v>
      </c>
      <c r="F57" s="147">
        <f t="shared" si="13"/>
        <v>-1</v>
      </c>
      <c r="G57" s="146">
        <v>2518</v>
      </c>
      <c r="H57" s="147" t="str">
        <f t="shared" si="14"/>
        <v>-</v>
      </c>
      <c r="I57" s="146">
        <v>2461</v>
      </c>
      <c r="J57" s="147">
        <f t="shared" si="15"/>
        <v>-2.2637013502780023E-2</v>
      </c>
      <c r="K57" s="146">
        <v>3361</v>
      </c>
      <c r="L57" s="147">
        <f t="shared" si="18"/>
        <v>0.36570499796830558</v>
      </c>
      <c r="M57" s="146">
        <v>3660</v>
      </c>
      <c r="N57" s="147">
        <f t="shared" si="16"/>
        <v>8.8961618565903011E-2</v>
      </c>
      <c r="O57" s="147">
        <f t="shared" si="19"/>
        <v>-0.60947503201024333</v>
      </c>
    </row>
    <row r="58" spans="1:16" x14ac:dyDescent="0.25">
      <c r="A58" s="1">
        <v>6</v>
      </c>
      <c r="B58" s="145" t="s">
        <v>81</v>
      </c>
      <c r="C58" s="146">
        <v>9490</v>
      </c>
      <c r="D58" s="147">
        <v>0.25</v>
      </c>
      <c r="E58" s="146">
        <v>0</v>
      </c>
      <c r="F58" s="147">
        <f t="shared" si="13"/>
        <v>-1</v>
      </c>
      <c r="G58" s="146">
        <v>3706</v>
      </c>
      <c r="H58" s="147" t="str">
        <f t="shared" si="14"/>
        <v>-</v>
      </c>
      <c r="I58" s="146">
        <v>4006</v>
      </c>
      <c r="J58" s="147">
        <f t="shared" si="15"/>
        <v>8.0949811117107418E-2</v>
      </c>
      <c r="K58" s="146">
        <v>5560</v>
      </c>
      <c r="L58" s="147">
        <f t="shared" si="18"/>
        <v>0.38791812281577642</v>
      </c>
      <c r="M58" s="146">
        <v>4118</v>
      </c>
      <c r="N58" s="147">
        <f t="shared" si="16"/>
        <v>-0.25935251798561154</v>
      </c>
      <c r="O58" s="147">
        <f t="shared" si="19"/>
        <v>-0.56606954689146471</v>
      </c>
    </row>
    <row r="59" spans="1:16" x14ac:dyDescent="0.25">
      <c r="A59" s="1">
        <v>7</v>
      </c>
      <c r="B59" s="145" t="s">
        <v>83</v>
      </c>
      <c r="C59" s="146">
        <v>12475</v>
      </c>
      <c r="D59" s="147">
        <v>0.39136738790988179</v>
      </c>
      <c r="E59" s="146">
        <v>0</v>
      </c>
      <c r="F59" s="147">
        <f t="shared" si="13"/>
        <v>-1</v>
      </c>
      <c r="G59" s="146">
        <v>11363</v>
      </c>
      <c r="H59" s="147" t="str">
        <f t="shared" si="14"/>
        <v>-</v>
      </c>
      <c r="I59" s="146">
        <v>8443</v>
      </c>
      <c r="J59" s="147">
        <f t="shared" si="15"/>
        <v>-0.25697439056587168</v>
      </c>
      <c r="K59" s="146">
        <v>8165</v>
      </c>
      <c r="L59" s="147">
        <f t="shared" si="18"/>
        <v>-3.2926684827667918E-2</v>
      </c>
      <c r="M59" s="146">
        <v>7349</v>
      </c>
      <c r="N59" s="147">
        <f t="shared" si="16"/>
        <v>-9.9938763012859755E-2</v>
      </c>
      <c r="O59" s="147">
        <f t="shared" si="19"/>
        <v>-0.4109018036072144</v>
      </c>
    </row>
    <row r="60" spans="1:16" x14ac:dyDescent="0.25">
      <c r="A60" s="1">
        <v>8</v>
      </c>
      <c r="B60" s="145" t="s">
        <v>85</v>
      </c>
      <c r="C60" s="146">
        <v>14209</v>
      </c>
      <c r="D60" s="147">
        <v>0.19533944645410961</v>
      </c>
      <c r="E60" s="146">
        <v>8054</v>
      </c>
      <c r="F60" s="147">
        <f t="shared" si="13"/>
        <v>-0.4331761559574917</v>
      </c>
      <c r="G60" s="146">
        <v>14616</v>
      </c>
      <c r="H60" s="147">
        <f t="shared" si="14"/>
        <v>0.81475043456667495</v>
      </c>
      <c r="I60" s="146">
        <v>8711</v>
      </c>
      <c r="J60" s="147">
        <f t="shared" si="15"/>
        <v>-0.40400930487137388</v>
      </c>
      <c r="K60" s="146">
        <v>8609</v>
      </c>
      <c r="L60" s="147">
        <f t="shared" si="18"/>
        <v>-1.1709333027207003E-2</v>
      </c>
      <c r="M60" s="146"/>
      <c r="N60" s="147"/>
      <c r="O60" s="147"/>
    </row>
    <row r="61" spans="1:16" x14ac:dyDescent="0.25">
      <c r="A61" s="1">
        <v>9</v>
      </c>
      <c r="B61" s="145" t="s">
        <v>87</v>
      </c>
      <c r="C61" s="146">
        <v>17149</v>
      </c>
      <c r="D61" s="147">
        <v>1.0289872219592997</v>
      </c>
      <c r="E61" s="146">
        <v>4755</v>
      </c>
      <c r="F61" s="147">
        <f t="shared" si="13"/>
        <v>-0.72272435710537053</v>
      </c>
      <c r="G61" s="146">
        <v>7423</v>
      </c>
      <c r="H61" s="147">
        <f t="shared" si="14"/>
        <v>0.56109358569926404</v>
      </c>
      <c r="I61" s="146">
        <v>5083</v>
      </c>
      <c r="J61" s="147">
        <f t="shared" si="15"/>
        <v>-0.3152364273204904</v>
      </c>
      <c r="K61" s="146">
        <v>5659</v>
      </c>
      <c r="L61" s="147">
        <f t="shared" si="18"/>
        <v>0.11331890615778084</v>
      </c>
      <c r="M61" s="146"/>
      <c r="N61" s="147"/>
      <c r="O61" s="147"/>
    </row>
    <row r="62" spans="1:16" x14ac:dyDescent="0.25">
      <c r="A62" s="1">
        <v>10</v>
      </c>
      <c r="B62" s="145" t="s">
        <v>89</v>
      </c>
      <c r="C62" s="146">
        <v>7804</v>
      </c>
      <c r="D62" s="147">
        <v>0.72235709556389316</v>
      </c>
      <c r="E62" s="146">
        <v>2420</v>
      </c>
      <c r="F62" s="147">
        <f t="shared" si="13"/>
        <v>-0.68990261404407993</v>
      </c>
      <c r="G62" s="146">
        <v>4894</v>
      </c>
      <c r="H62" s="147">
        <f t="shared" si="14"/>
        <v>1.0223140495867771</v>
      </c>
      <c r="I62" s="146">
        <v>2717</v>
      </c>
      <c r="J62" s="147">
        <f t="shared" si="15"/>
        <v>-0.44483040457703316</v>
      </c>
      <c r="K62" s="146">
        <v>3348</v>
      </c>
      <c r="L62" s="147">
        <f t="shared" si="18"/>
        <v>0.2322414427677586</v>
      </c>
      <c r="M62" s="146"/>
      <c r="N62" s="147"/>
      <c r="O62" s="147"/>
    </row>
    <row r="63" spans="1:16" x14ac:dyDescent="0.25">
      <c r="A63" s="1">
        <v>11</v>
      </c>
      <c r="B63" s="145" t="s">
        <v>91</v>
      </c>
      <c r="C63" s="146">
        <v>4350</v>
      </c>
      <c r="D63" s="147">
        <v>0.6123054114158637</v>
      </c>
      <c r="E63" s="146">
        <v>1179</v>
      </c>
      <c r="F63" s="147">
        <f t="shared" si="13"/>
        <v>-0.72896551724137937</v>
      </c>
      <c r="G63" s="146">
        <v>1680</v>
      </c>
      <c r="H63" s="147">
        <f t="shared" si="14"/>
        <v>0.42493638676844792</v>
      </c>
      <c r="I63" s="146">
        <v>2080</v>
      </c>
      <c r="J63" s="147">
        <f t="shared" si="15"/>
        <v>0.23809523809523814</v>
      </c>
      <c r="K63" s="146">
        <v>2681</v>
      </c>
      <c r="L63" s="147">
        <f t="shared" si="18"/>
        <v>0.28894230769230766</v>
      </c>
      <c r="M63" s="146"/>
      <c r="N63" s="147"/>
      <c r="O63" s="147"/>
    </row>
    <row r="64" spans="1:16" x14ac:dyDescent="0.25">
      <c r="A64" s="1">
        <v>12</v>
      </c>
      <c r="B64" s="145" t="s">
        <v>93</v>
      </c>
      <c r="C64" s="146">
        <v>5746</v>
      </c>
      <c r="D64" s="147">
        <v>0.16386469515900348</v>
      </c>
      <c r="E64" s="146">
        <v>1230</v>
      </c>
      <c r="F64" s="147">
        <f t="shared" si="13"/>
        <v>-0.78593804385659594</v>
      </c>
      <c r="G64" s="146">
        <v>2877</v>
      </c>
      <c r="H64" s="147">
        <f t="shared" si="14"/>
        <v>1.3390243902439023</v>
      </c>
      <c r="I64" s="146">
        <v>3803</v>
      </c>
      <c r="J64" s="147">
        <f t="shared" si="15"/>
        <v>0.32186305179005914</v>
      </c>
      <c r="K64" s="146">
        <v>4117</v>
      </c>
      <c r="L64" s="147">
        <f t="shared" si="18"/>
        <v>8.2566394951354205E-2</v>
      </c>
      <c r="M64" s="146"/>
      <c r="N64" s="147"/>
      <c r="O64" s="147"/>
    </row>
    <row r="65" spans="1:16" ht="15.75" x14ac:dyDescent="0.25">
      <c r="B65" s="148" t="s">
        <v>30</v>
      </c>
      <c r="C65" s="149">
        <v>98078</v>
      </c>
      <c r="D65" s="150">
        <v>0.52169798147487323</v>
      </c>
      <c r="E65" s="149">
        <v>26118</v>
      </c>
      <c r="F65" s="150">
        <f t="shared" si="13"/>
        <v>-0.73370174758865392</v>
      </c>
      <c r="G65" s="149">
        <v>55556</v>
      </c>
      <c r="H65" s="150">
        <f t="shared" si="14"/>
        <v>1.1271153993414504</v>
      </c>
      <c r="I65" s="149">
        <v>47673</v>
      </c>
      <c r="J65" s="150">
        <f t="shared" si="15"/>
        <v>-0.14189286485708119</v>
      </c>
      <c r="K65" s="149">
        <v>53993</v>
      </c>
      <c r="L65" s="150">
        <f t="shared" si="18"/>
        <v>0.132569798418392</v>
      </c>
      <c r="M65" s="149">
        <v>25527</v>
      </c>
      <c r="N65" s="150">
        <v>-0.13698908009060484</v>
      </c>
      <c r="O65" s="150">
        <v>-0.4771200327734535</v>
      </c>
    </row>
    <row r="66" spans="1:16" ht="6" customHeight="1" x14ac:dyDescent="0.25"/>
    <row r="67" spans="1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</row>
    <row r="68" spans="1:16" x14ac:dyDescent="0.25">
      <c r="C68" s="151"/>
      <c r="K68" s="151"/>
      <c r="N68" s="101"/>
      <c r="O68" s="101"/>
    </row>
    <row r="70" spans="1:16" ht="48.75" customHeight="1" thickBot="1" x14ac:dyDescent="0.3">
      <c r="B70" s="12" t="s">
        <v>276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" t="s">
        <v>101</v>
      </c>
    </row>
    <row r="71" spans="1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102</v>
      </c>
    </row>
    <row r="72" spans="1:16" ht="22.5" thickTop="1" thickBot="1" x14ac:dyDescent="0.3">
      <c r="B72" s="136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5"/>
    </row>
    <row r="73" spans="1:16" ht="22.5" thickTop="1" thickBot="1" x14ac:dyDescent="0.3">
      <c r="B73" s="136"/>
      <c r="C73" s="137">
        <f>C7</f>
        <v>2019</v>
      </c>
      <c r="D73" s="138"/>
      <c r="E73" s="139">
        <v>2020</v>
      </c>
      <c r="F73" s="138"/>
      <c r="G73" s="139">
        <v>2021</v>
      </c>
      <c r="H73" s="138"/>
      <c r="I73" s="139">
        <v>2022</v>
      </c>
      <c r="J73" s="138"/>
      <c r="K73" s="139">
        <v>2023</v>
      </c>
      <c r="L73" s="138"/>
      <c r="M73" s="139">
        <v>2024</v>
      </c>
      <c r="N73" s="140"/>
      <c r="O73" s="141"/>
    </row>
    <row r="74" spans="1:16" ht="16.5" thickTop="1" thickBot="1" x14ac:dyDescent="0.3">
      <c r="B74" s="107"/>
      <c r="C74" s="142" t="s">
        <v>69</v>
      </c>
      <c r="D74" s="143" t="str">
        <f>CONCATENATE("var. ",RIGHT(C73,2),"/",RIGHT(C73-1,2))</f>
        <v>var. 19/18</v>
      </c>
      <c r="E74" s="144" t="s">
        <v>69</v>
      </c>
      <c r="F74" s="143" t="str">
        <f>CONCATENATE("var. ",RIGHT(E73,2),"/",RIGHT(E73-1,2))</f>
        <v>var. 20/19</v>
      </c>
      <c r="G74" s="144" t="s">
        <v>69</v>
      </c>
      <c r="H74" s="143" t="str">
        <f>CONCATENATE("var. ",RIGHT(G73,2),"/",RIGHT(G73-1,2))</f>
        <v>var. 21/20</v>
      </c>
      <c r="I74" s="144" t="s">
        <v>69</v>
      </c>
      <c r="J74" s="143" t="s">
        <v>136</v>
      </c>
      <c r="K74" s="144" t="s">
        <v>69</v>
      </c>
      <c r="L74" s="143" t="s">
        <v>249</v>
      </c>
      <c r="M74" s="144" t="s">
        <v>69</v>
      </c>
      <c r="N74" s="143" t="s">
        <v>273</v>
      </c>
      <c r="O74" s="143" t="s">
        <v>274</v>
      </c>
    </row>
    <row r="75" spans="1:16" x14ac:dyDescent="0.25">
      <c r="A75" s="1">
        <v>1</v>
      </c>
      <c r="B75" s="145" t="s">
        <v>71</v>
      </c>
      <c r="C75" s="146">
        <v>4531</v>
      </c>
      <c r="D75" s="147">
        <v>-0.24040234702430852</v>
      </c>
      <c r="E75" s="146">
        <v>1208</v>
      </c>
      <c r="F75" s="147">
        <f t="shared" ref="F75:F87" si="20">IFERROR(E75/C75-1,"-")</f>
        <v>-0.73339218715515342</v>
      </c>
      <c r="G75" s="146">
        <v>5465</v>
      </c>
      <c r="H75" s="147">
        <f t="shared" ref="H75:H87" si="21">IFERROR(G75/E75-1,"-")</f>
        <v>3.5240066225165565</v>
      </c>
      <c r="I75" s="146">
        <v>1306</v>
      </c>
      <c r="J75" s="147">
        <f t="shared" ref="J75:J87" si="22">IFERROR(I75/G75-1,"-")</f>
        <v>-0.76102470265324795</v>
      </c>
      <c r="K75" s="146">
        <v>4043</v>
      </c>
      <c r="L75" s="147">
        <f>IFERROR(K75/I75-1,"-")</f>
        <v>2.0957120980091886</v>
      </c>
      <c r="M75" s="146">
        <v>1967</v>
      </c>
      <c r="N75" s="147">
        <f t="shared" ref="N75:N83" si="23">IFERROR(M75/K75-1,"-")</f>
        <v>-0.51348008904278997</v>
      </c>
      <c r="O75" s="147">
        <f t="shared" ref="O75" si="24">M75/C75-1</f>
        <v>-0.56587949679982341</v>
      </c>
    </row>
    <row r="76" spans="1:16" x14ac:dyDescent="0.25">
      <c r="A76" s="1">
        <v>2</v>
      </c>
      <c r="B76" s="145" t="s">
        <v>73</v>
      </c>
      <c r="C76" s="146">
        <v>3523</v>
      </c>
      <c r="D76" s="147">
        <v>-0.50809829656520522</v>
      </c>
      <c r="E76" s="146">
        <v>2752</v>
      </c>
      <c r="F76" s="147">
        <f t="shared" si="20"/>
        <v>-0.21884757309111558</v>
      </c>
      <c r="G76" s="146">
        <v>5161</v>
      </c>
      <c r="H76" s="147">
        <f t="shared" si="21"/>
        <v>0.87536337209302317</v>
      </c>
      <c r="I76" s="146">
        <v>1879</v>
      </c>
      <c r="J76" s="147">
        <f t="shared" si="22"/>
        <v>-0.63592327068397592</v>
      </c>
      <c r="K76" s="146">
        <v>2328</v>
      </c>
      <c r="L76" s="147">
        <f t="shared" ref="L76:L87" si="25">IFERROR(K76/I76-1,"-")</f>
        <v>0.23895689196381054</v>
      </c>
      <c r="M76" s="146">
        <v>1682</v>
      </c>
      <c r="N76" s="147">
        <f t="shared" si="23"/>
        <v>-0.27749140893470792</v>
      </c>
      <c r="O76" s="147">
        <f>IFERROR(M76/C76-1,"-")</f>
        <v>-0.5225659948907182</v>
      </c>
    </row>
    <row r="77" spans="1:16" x14ac:dyDescent="0.25">
      <c r="A77" s="1">
        <v>3</v>
      </c>
      <c r="B77" s="145" t="s">
        <v>75</v>
      </c>
      <c r="C77" s="146">
        <v>10570</v>
      </c>
      <c r="D77" s="147">
        <v>-2.9652070136785058E-2</v>
      </c>
      <c r="E77" s="146">
        <v>1072</v>
      </c>
      <c r="F77" s="147">
        <f t="shared" si="20"/>
        <v>-0.89858088930936608</v>
      </c>
      <c r="G77" s="146">
        <v>5611</v>
      </c>
      <c r="H77" s="147">
        <f t="shared" si="21"/>
        <v>4.2341417910447765</v>
      </c>
      <c r="I77" s="146">
        <v>2145</v>
      </c>
      <c r="J77" s="147">
        <f t="shared" si="22"/>
        <v>-0.61771520228123333</v>
      </c>
      <c r="K77" s="146">
        <v>3322</v>
      </c>
      <c r="L77" s="147">
        <f t="shared" si="25"/>
        <v>0.54871794871794877</v>
      </c>
      <c r="M77" s="146">
        <v>3987</v>
      </c>
      <c r="N77" s="147">
        <f t="shared" si="23"/>
        <v>0.20018061408789878</v>
      </c>
      <c r="O77" s="147">
        <f t="shared" ref="O77:O86" si="26">IFERROR(M77/C77-1,"-")</f>
        <v>-0.62280037842951752</v>
      </c>
    </row>
    <row r="78" spans="1:16" x14ac:dyDescent="0.25">
      <c r="A78" s="1">
        <v>4</v>
      </c>
      <c r="B78" s="145" t="s">
        <v>77</v>
      </c>
      <c r="C78" s="146">
        <v>15259</v>
      </c>
      <c r="D78" s="147">
        <v>0.21750578472831728</v>
      </c>
      <c r="E78" s="146">
        <v>0</v>
      </c>
      <c r="F78" s="147">
        <f t="shared" si="20"/>
        <v>-1</v>
      </c>
      <c r="G78" s="146">
        <v>8725</v>
      </c>
      <c r="H78" s="147" t="str">
        <f t="shared" si="21"/>
        <v>-</v>
      </c>
      <c r="I78" s="146">
        <v>5975</v>
      </c>
      <c r="J78" s="147">
        <f t="shared" si="22"/>
        <v>-0.31518624641833815</v>
      </c>
      <c r="K78" s="146">
        <v>7930</v>
      </c>
      <c r="L78" s="147">
        <f t="shared" si="25"/>
        <v>0.32719665271966525</v>
      </c>
      <c r="M78" s="146">
        <v>2539</v>
      </c>
      <c r="N78" s="147">
        <f t="shared" si="23"/>
        <v>-0.67982345523329135</v>
      </c>
      <c r="O78" s="147">
        <f t="shared" si="26"/>
        <v>-0.83360639622517851</v>
      </c>
    </row>
    <row r="79" spans="1:16" x14ac:dyDescent="0.25">
      <c r="A79" s="1">
        <v>5</v>
      </c>
      <c r="B79" s="145" t="s">
        <v>79</v>
      </c>
      <c r="C79" s="146">
        <v>9921</v>
      </c>
      <c r="D79" s="147">
        <v>-0.36538092496641716</v>
      </c>
      <c r="E79" s="146">
        <v>0</v>
      </c>
      <c r="F79" s="147">
        <f t="shared" si="20"/>
        <v>-1</v>
      </c>
      <c r="G79" s="146">
        <v>7870</v>
      </c>
      <c r="H79" s="147" t="str">
        <f t="shared" si="21"/>
        <v>-</v>
      </c>
      <c r="I79" s="146">
        <v>5049</v>
      </c>
      <c r="J79" s="147">
        <f t="shared" si="22"/>
        <v>-0.35844980940279547</v>
      </c>
      <c r="K79" s="146">
        <v>4755</v>
      </c>
      <c r="L79" s="147">
        <f t="shared" si="25"/>
        <v>-5.8229352346999441E-2</v>
      </c>
      <c r="M79" s="146">
        <v>2991</v>
      </c>
      <c r="N79" s="147">
        <f t="shared" si="23"/>
        <v>-0.3709779179810726</v>
      </c>
      <c r="O79" s="147">
        <f t="shared" si="26"/>
        <v>-0.6985182945267614</v>
      </c>
    </row>
    <row r="80" spans="1:16" x14ac:dyDescent="0.25">
      <c r="A80" s="1">
        <v>6</v>
      </c>
      <c r="B80" s="145" t="s">
        <v>81</v>
      </c>
      <c r="C80" s="146">
        <v>6720</v>
      </c>
      <c r="D80" s="147">
        <v>-0.70890188434048085</v>
      </c>
      <c r="E80" s="146">
        <v>0</v>
      </c>
      <c r="F80" s="147">
        <f t="shared" si="20"/>
        <v>-1</v>
      </c>
      <c r="G80" s="146">
        <v>3492</v>
      </c>
      <c r="H80" s="147" t="str">
        <f t="shared" si="21"/>
        <v>-</v>
      </c>
      <c r="I80" s="146">
        <v>3205</v>
      </c>
      <c r="J80" s="147">
        <f t="shared" si="22"/>
        <v>-8.2187857961053878E-2</v>
      </c>
      <c r="K80" s="146">
        <v>6156</v>
      </c>
      <c r="L80" s="147">
        <f t="shared" si="25"/>
        <v>0.92074882995319807</v>
      </c>
      <c r="M80" s="146">
        <v>5195</v>
      </c>
      <c r="N80" s="147">
        <f t="shared" si="23"/>
        <v>-0.15610786224821316</v>
      </c>
      <c r="O80" s="147">
        <f t="shared" si="26"/>
        <v>-0.22693452380952384</v>
      </c>
    </row>
    <row r="81" spans="1:16" x14ac:dyDescent="0.25">
      <c r="A81" s="1">
        <v>7</v>
      </c>
      <c r="B81" s="145" t="s">
        <v>83</v>
      </c>
      <c r="C81" s="146">
        <v>10693</v>
      </c>
      <c r="D81" s="147">
        <v>-0.34993008693537597</v>
      </c>
      <c r="E81" s="146">
        <v>0</v>
      </c>
      <c r="F81" s="147">
        <f t="shared" si="20"/>
        <v>-1</v>
      </c>
      <c r="G81" s="146">
        <v>6972</v>
      </c>
      <c r="H81" s="147" t="str">
        <f t="shared" si="21"/>
        <v>-</v>
      </c>
      <c r="I81" s="146">
        <v>8428</v>
      </c>
      <c r="J81" s="147">
        <f t="shared" si="22"/>
        <v>0.20883534136546178</v>
      </c>
      <c r="K81" s="146">
        <v>8185</v>
      </c>
      <c r="L81" s="147">
        <f t="shared" si="25"/>
        <v>-2.8832463217845272E-2</v>
      </c>
      <c r="M81" s="146">
        <v>7798</v>
      </c>
      <c r="N81" s="147">
        <f t="shared" si="23"/>
        <v>-4.7281612706169818E-2</v>
      </c>
      <c r="O81" s="147">
        <f t="shared" si="26"/>
        <v>-0.27073786589357529</v>
      </c>
    </row>
    <row r="82" spans="1:16" x14ac:dyDescent="0.25">
      <c r="A82" s="1">
        <v>8</v>
      </c>
      <c r="B82" s="145" t="s">
        <v>85</v>
      </c>
      <c r="C82" s="146">
        <v>12880</v>
      </c>
      <c r="D82" s="147">
        <v>-0.42725008893632155</v>
      </c>
      <c r="E82" s="146">
        <v>16678</v>
      </c>
      <c r="F82" s="147">
        <f t="shared" si="20"/>
        <v>0.29487577639751561</v>
      </c>
      <c r="G82" s="146">
        <v>18094</v>
      </c>
      <c r="H82" s="147">
        <f t="shared" si="21"/>
        <v>8.490226645880794E-2</v>
      </c>
      <c r="I82" s="146">
        <v>13552</v>
      </c>
      <c r="J82" s="147">
        <f t="shared" si="22"/>
        <v>-0.25102243837736271</v>
      </c>
      <c r="K82" s="146">
        <v>8431</v>
      </c>
      <c r="L82" s="147">
        <f t="shared" si="25"/>
        <v>-0.3778778040141676</v>
      </c>
      <c r="M82" s="146"/>
      <c r="N82" s="147"/>
      <c r="O82" s="147"/>
    </row>
    <row r="83" spans="1:16" x14ac:dyDescent="0.25">
      <c r="A83" s="1">
        <v>9</v>
      </c>
      <c r="B83" s="145" t="s">
        <v>87</v>
      </c>
      <c r="C83" s="146">
        <v>9029</v>
      </c>
      <c r="D83" s="147">
        <v>-0.46580286356644185</v>
      </c>
      <c r="E83" s="146">
        <v>5778</v>
      </c>
      <c r="F83" s="147">
        <f t="shared" si="20"/>
        <v>-0.36006202237235574</v>
      </c>
      <c r="G83" s="146">
        <v>10248</v>
      </c>
      <c r="H83" s="147">
        <f t="shared" si="21"/>
        <v>0.77362409138110078</v>
      </c>
      <c r="I83" s="146">
        <v>7224</v>
      </c>
      <c r="J83" s="147">
        <f t="shared" si="22"/>
        <v>-0.29508196721311475</v>
      </c>
      <c r="K83" s="146">
        <v>6609</v>
      </c>
      <c r="L83" s="147">
        <f t="shared" si="25"/>
        <v>-8.5132890365448466E-2</v>
      </c>
      <c r="M83" s="146"/>
      <c r="N83" s="147"/>
      <c r="O83" s="147"/>
    </row>
    <row r="84" spans="1:16" x14ac:dyDescent="0.25">
      <c r="A84" s="1">
        <v>10</v>
      </c>
      <c r="B84" s="145" t="s">
        <v>89</v>
      </c>
      <c r="C84" s="146">
        <v>6884</v>
      </c>
      <c r="D84" s="147">
        <v>0.18587424633936256</v>
      </c>
      <c r="E84" s="146">
        <v>6911</v>
      </c>
      <c r="F84" s="147">
        <f t="shared" si="20"/>
        <v>3.9221382916909686E-3</v>
      </c>
      <c r="G84" s="146">
        <v>8620</v>
      </c>
      <c r="H84" s="147">
        <f t="shared" si="21"/>
        <v>0.24728693387353484</v>
      </c>
      <c r="I84" s="146">
        <v>3152</v>
      </c>
      <c r="J84" s="147">
        <f t="shared" si="22"/>
        <v>-0.63433874709976801</v>
      </c>
      <c r="K84" s="146">
        <v>4290</v>
      </c>
      <c r="L84" s="147">
        <f t="shared" si="25"/>
        <v>0.36104060913705593</v>
      </c>
      <c r="M84" s="146"/>
      <c r="N84" s="147"/>
      <c r="O84" s="147"/>
    </row>
    <row r="85" spans="1:16" x14ac:dyDescent="0.25">
      <c r="A85" s="1">
        <v>11</v>
      </c>
      <c r="B85" s="145" t="s">
        <v>91</v>
      </c>
      <c r="C85" s="146">
        <v>2534</v>
      </c>
      <c r="D85" s="147">
        <v>-0.43863535666814357</v>
      </c>
      <c r="E85" s="146">
        <v>4984</v>
      </c>
      <c r="F85" s="147">
        <f t="shared" si="20"/>
        <v>0.96685082872928185</v>
      </c>
      <c r="G85" s="146">
        <v>2602</v>
      </c>
      <c r="H85" s="147">
        <f t="shared" si="21"/>
        <v>-0.4779293739967897</v>
      </c>
      <c r="I85" s="146">
        <v>1849</v>
      </c>
      <c r="J85" s="147">
        <f t="shared" si="22"/>
        <v>-0.28939277478862413</v>
      </c>
      <c r="K85" s="146">
        <v>1747</v>
      </c>
      <c r="L85" s="147">
        <f t="shared" si="25"/>
        <v>-5.516495402920496E-2</v>
      </c>
      <c r="M85" s="146"/>
      <c r="N85" s="147"/>
      <c r="O85" s="147"/>
    </row>
    <row r="86" spans="1:16" x14ac:dyDescent="0.25">
      <c r="A86" s="1">
        <v>12</v>
      </c>
      <c r="B86" s="145" t="s">
        <v>93</v>
      </c>
      <c r="C86" s="146">
        <v>2284</v>
      </c>
      <c r="D86" s="147">
        <v>-0.67735555869473085</v>
      </c>
      <c r="E86" s="146">
        <v>3275</v>
      </c>
      <c r="F86" s="147">
        <f t="shared" si="20"/>
        <v>0.43388791593695264</v>
      </c>
      <c r="G86" s="146">
        <v>3577</v>
      </c>
      <c r="H86" s="147">
        <f t="shared" si="21"/>
        <v>9.2213740458015225E-2</v>
      </c>
      <c r="I86" s="146">
        <v>3782</v>
      </c>
      <c r="J86" s="147">
        <f t="shared" si="22"/>
        <v>5.7310595471065096E-2</v>
      </c>
      <c r="K86" s="146">
        <v>2294</v>
      </c>
      <c r="L86" s="147">
        <f t="shared" si="25"/>
        <v>-0.39344262295081966</v>
      </c>
      <c r="M86" s="146"/>
      <c r="N86" s="147"/>
      <c r="O86" s="147"/>
    </row>
    <row r="87" spans="1:16" ht="15.75" x14ac:dyDescent="0.25">
      <c r="B87" s="148" t="s">
        <v>30</v>
      </c>
      <c r="C87" s="149">
        <v>94828</v>
      </c>
      <c r="D87" s="150">
        <v>-0.3614620087806717</v>
      </c>
      <c r="E87" s="149">
        <v>51058</v>
      </c>
      <c r="F87" s="150">
        <f t="shared" si="20"/>
        <v>-0.46157253131986331</v>
      </c>
      <c r="G87" s="149">
        <v>86437</v>
      </c>
      <c r="H87" s="150">
        <f t="shared" si="21"/>
        <v>0.69291785812213558</v>
      </c>
      <c r="I87" s="149">
        <v>57546</v>
      </c>
      <c r="J87" s="150">
        <f t="shared" si="22"/>
        <v>-0.33424343741684692</v>
      </c>
      <c r="K87" s="149">
        <v>60090</v>
      </c>
      <c r="L87" s="150">
        <f t="shared" si="25"/>
        <v>4.4208111771452341E-2</v>
      </c>
      <c r="M87" s="149">
        <v>26159</v>
      </c>
      <c r="N87" s="150">
        <v>-0.28758953130531872</v>
      </c>
      <c r="O87" s="150">
        <v>-0.57268405834980474</v>
      </c>
    </row>
    <row r="88" spans="1:16" ht="6" customHeight="1" x14ac:dyDescent="0.25"/>
    <row r="89" spans="1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0" spans="1:16" x14ac:dyDescent="0.25">
      <c r="C90" s="151"/>
      <c r="K90" s="151"/>
      <c r="N90" s="101"/>
      <c r="O90" s="101"/>
    </row>
    <row r="92" spans="1:16" ht="48.75" customHeight="1" thickBot="1" x14ac:dyDescent="0.3">
      <c r="B92" s="12" t="s">
        <v>277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" t="s">
        <v>104</v>
      </c>
    </row>
    <row r="93" spans="1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105</v>
      </c>
    </row>
    <row r="94" spans="1:16" ht="22.5" thickTop="1" thickBot="1" x14ac:dyDescent="0.3">
      <c r="B94" s="152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5"/>
    </row>
    <row r="95" spans="1:16" ht="22.5" thickTop="1" thickBot="1" x14ac:dyDescent="0.3">
      <c r="B95" s="136"/>
      <c r="C95" s="137">
        <f>C7</f>
        <v>2019</v>
      </c>
      <c r="D95" s="138"/>
      <c r="E95" s="139">
        <v>2020</v>
      </c>
      <c r="F95" s="138"/>
      <c r="G95" s="139">
        <v>2021</v>
      </c>
      <c r="H95" s="138"/>
      <c r="I95" s="139">
        <v>2022</v>
      </c>
      <c r="J95" s="138"/>
      <c r="K95" s="139">
        <v>2023</v>
      </c>
      <c r="L95" s="138"/>
      <c r="M95" s="139">
        <v>2024</v>
      </c>
      <c r="N95" s="140"/>
      <c r="O95" s="141"/>
    </row>
    <row r="96" spans="1:16" ht="16.5" thickTop="1" thickBot="1" x14ac:dyDescent="0.3">
      <c r="B96" s="107"/>
      <c r="C96" s="142" t="s">
        <v>69</v>
      </c>
      <c r="D96" s="143" t="str">
        <f>CONCATENATE("var. ",RIGHT(C95,2),"/",RIGHT(C95-1,2))</f>
        <v>var. 19/18</v>
      </c>
      <c r="E96" s="144" t="s">
        <v>69</v>
      </c>
      <c r="F96" s="143" t="str">
        <f>CONCATENATE("var. ",RIGHT(E95,2),"/",RIGHT(E95-1,2))</f>
        <v>var. 20/19</v>
      </c>
      <c r="G96" s="144" t="s">
        <v>69</v>
      </c>
      <c r="H96" s="143" t="str">
        <f>CONCATENATE("var. ",RIGHT(G95,2),"/",RIGHT(G95-1,2))</f>
        <v>var. 21/20</v>
      </c>
      <c r="I96" s="144" t="s">
        <v>69</v>
      </c>
      <c r="J96" s="143" t="s">
        <v>136</v>
      </c>
      <c r="K96" s="144" t="s">
        <v>69</v>
      </c>
      <c r="L96" s="143" t="s">
        <v>249</v>
      </c>
      <c r="M96" s="144" t="s">
        <v>69</v>
      </c>
      <c r="N96" s="143" t="s">
        <v>273</v>
      </c>
      <c r="O96" s="143" t="s">
        <v>274</v>
      </c>
    </row>
    <row r="97" spans="2:15" x14ac:dyDescent="0.25">
      <c r="B97" s="145" t="s">
        <v>71</v>
      </c>
      <c r="C97" s="146">
        <v>148535</v>
      </c>
      <c r="D97" s="147">
        <v>-0.15934687871413211</v>
      </c>
      <c r="E97" s="146">
        <v>154990</v>
      </c>
      <c r="F97" s="147">
        <f t="shared" ref="F97:F109" si="27">IFERROR(E97/C97-1,"-")</f>
        <v>4.3457770895748427E-2</v>
      </c>
      <c r="G97" s="146">
        <v>18536</v>
      </c>
      <c r="H97" s="147">
        <f t="shared" ref="H97:H109" si="28">IFERROR(G97/E97-1,"-")</f>
        <v>-0.88040518743144713</v>
      </c>
      <c r="I97" s="146">
        <v>110611</v>
      </c>
      <c r="J97" s="147">
        <f t="shared" ref="J97:J109" si="29">IFERROR(I97/G97-1,"-")</f>
        <v>4.9673608113940437</v>
      </c>
      <c r="K97" s="146">
        <v>156236</v>
      </c>
      <c r="L97" s="147">
        <f t="shared" ref="L97:L109" si="30">IFERROR(K97/I97-1,"-")</f>
        <v>0.41248157958973342</v>
      </c>
      <c r="M97" s="146">
        <v>168765</v>
      </c>
      <c r="N97" s="147">
        <f t="shared" ref="N97:N105" si="31">IFERROR(M97/K97-1,"-")</f>
        <v>8.0192785273560441E-2</v>
      </c>
      <c r="O97" s="147">
        <f t="shared" ref="O97" si="32">M97/C97-1</f>
        <v>0.13619685595987474</v>
      </c>
    </row>
    <row r="98" spans="2:15" x14ac:dyDescent="0.25">
      <c r="B98" s="145" t="s">
        <v>73</v>
      </c>
      <c r="C98" s="146">
        <v>138908</v>
      </c>
      <c r="D98" s="147">
        <v>-0.12120253564966532</v>
      </c>
      <c r="E98" s="146">
        <v>168403</v>
      </c>
      <c r="F98" s="147">
        <f t="shared" si="27"/>
        <v>0.21233478273389572</v>
      </c>
      <c r="G98" s="146">
        <v>12334</v>
      </c>
      <c r="H98" s="147">
        <f t="shared" si="28"/>
        <v>-0.92675902448293679</v>
      </c>
      <c r="I98" s="146">
        <v>137218</v>
      </c>
      <c r="J98" s="147">
        <f t="shared" si="29"/>
        <v>10.125182422571752</v>
      </c>
      <c r="K98" s="146">
        <v>151743</v>
      </c>
      <c r="L98" s="147">
        <f t="shared" si="30"/>
        <v>0.10585345945867153</v>
      </c>
      <c r="M98" s="146">
        <v>163400</v>
      </c>
      <c r="N98" s="147">
        <f t="shared" si="31"/>
        <v>7.6820677065828402E-2</v>
      </c>
      <c r="O98" s="147">
        <f>IFERROR(M98/C98-1,"-")</f>
        <v>0.17631813862412526</v>
      </c>
    </row>
    <row r="99" spans="2:15" x14ac:dyDescent="0.25">
      <c r="B99" s="145" t="s">
        <v>75</v>
      </c>
      <c r="C99" s="146">
        <v>139598</v>
      </c>
      <c r="D99" s="147">
        <v>-0.14624182007216679</v>
      </c>
      <c r="E99" s="146">
        <v>80146</v>
      </c>
      <c r="F99" s="147">
        <f t="shared" si="27"/>
        <v>-0.42588002693448335</v>
      </c>
      <c r="G99" s="146">
        <v>15162</v>
      </c>
      <c r="H99" s="147">
        <f t="shared" si="28"/>
        <v>-0.81082025303820526</v>
      </c>
      <c r="I99" s="146">
        <v>144147</v>
      </c>
      <c r="J99" s="147">
        <f t="shared" si="29"/>
        <v>8.5071230708349823</v>
      </c>
      <c r="K99" s="146">
        <v>139689</v>
      </c>
      <c r="L99" s="147">
        <f t="shared" si="30"/>
        <v>-3.0926762263522645E-2</v>
      </c>
      <c r="M99" s="146">
        <v>169538</v>
      </c>
      <c r="N99" s="147">
        <f t="shared" si="31"/>
        <v>0.21368182176119799</v>
      </c>
      <c r="O99" s="147">
        <f t="shared" ref="O99:O108" si="33">IFERROR(M99/C99-1,"-")</f>
        <v>0.21447298671900739</v>
      </c>
    </row>
    <row r="100" spans="2:15" x14ac:dyDescent="0.25">
      <c r="B100" s="145" t="s">
        <v>77</v>
      </c>
      <c r="C100" s="146">
        <v>119665</v>
      </c>
      <c r="D100" s="147">
        <v>-0.14605514800331121</v>
      </c>
      <c r="E100" s="146">
        <v>0</v>
      </c>
      <c r="F100" s="147">
        <f t="shared" si="27"/>
        <v>-1</v>
      </c>
      <c r="G100" s="146">
        <v>11798</v>
      </c>
      <c r="H100" s="147" t="str">
        <f t="shared" si="28"/>
        <v>-</v>
      </c>
      <c r="I100" s="146">
        <v>143925</v>
      </c>
      <c r="J100" s="147">
        <f t="shared" si="29"/>
        <v>11.199101542634345</v>
      </c>
      <c r="K100" s="146">
        <v>133479</v>
      </c>
      <c r="L100" s="147">
        <f t="shared" si="30"/>
        <v>-7.25794684731631E-2</v>
      </c>
      <c r="M100" s="146">
        <v>149421</v>
      </c>
      <c r="N100" s="147">
        <f t="shared" si="31"/>
        <v>0.11943451778931524</v>
      </c>
      <c r="O100" s="147">
        <f t="shared" si="33"/>
        <v>0.24866084485856343</v>
      </c>
    </row>
    <row r="101" spans="2:15" x14ac:dyDescent="0.25">
      <c r="B101" s="145" t="s">
        <v>79</v>
      </c>
      <c r="C101" s="146">
        <v>109960</v>
      </c>
      <c r="D101" s="147">
        <v>-0.25873993879009316</v>
      </c>
      <c r="E101" s="146">
        <v>0</v>
      </c>
      <c r="F101" s="147">
        <f t="shared" si="27"/>
        <v>-1</v>
      </c>
      <c r="G101" s="146">
        <v>13708</v>
      </c>
      <c r="H101" s="147" t="str">
        <f t="shared" si="28"/>
        <v>-</v>
      </c>
      <c r="I101" s="146">
        <v>118400</v>
      </c>
      <c r="J101" s="147">
        <f t="shared" si="29"/>
        <v>7.6372920922089289</v>
      </c>
      <c r="K101" s="146">
        <v>132335</v>
      </c>
      <c r="L101" s="147">
        <f t="shared" si="30"/>
        <v>0.11769425675675671</v>
      </c>
      <c r="M101" s="146">
        <v>153273</v>
      </c>
      <c r="N101" s="147">
        <f t="shared" si="31"/>
        <v>0.15821966977745872</v>
      </c>
      <c r="O101" s="147">
        <f t="shared" si="33"/>
        <v>0.39389778101127693</v>
      </c>
    </row>
    <row r="102" spans="2:15" x14ac:dyDescent="0.25">
      <c r="B102" s="145" t="s">
        <v>81</v>
      </c>
      <c r="C102" s="146">
        <v>129550</v>
      </c>
      <c r="D102" s="147">
        <v>-6.345109776110236E-2</v>
      </c>
      <c r="E102" s="146">
        <v>0</v>
      </c>
      <c r="F102" s="147">
        <f t="shared" si="27"/>
        <v>-1</v>
      </c>
      <c r="G102" s="146">
        <v>11596</v>
      </c>
      <c r="H102" s="147" t="str">
        <f t="shared" si="28"/>
        <v>-</v>
      </c>
      <c r="I102" s="146">
        <v>125009</v>
      </c>
      <c r="J102" s="147">
        <f t="shared" si="29"/>
        <v>9.7803552949292865</v>
      </c>
      <c r="K102" s="146">
        <v>130573</v>
      </c>
      <c r="L102" s="147">
        <f t="shared" si="30"/>
        <v>4.4508795366733578E-2</v>
      </c>
      <c r="M102" s="146">
        <v>147800</v>
      </c>
      <c r="N102" s="147">
        <f t="shared" si="31"/>
        <v>0.13193386075222291</v>
      </c>
      <c r="O102" s="147">
        <f t="shared" si="33"/>
        <v>0.14087225009648785</v>
      </c>
    </row>
    <row r="103" spans="2:15" x14ac:dyDescent="0.25">
      <c r="B103" s="145" t="s">
        <v>83</v>
      </c>
      <c r="C103" s="146">
        <v>158275</v>
      </c>
      <c r="D103" s="147">
        <v>-5.4865850964093577E-2</v>
      </c>
      <c r="E103" s="146">
        <v>0</v>
      </c>
      <c r="F103" s="147">
        <f t="shared" si="27"/>
        <v>-1</v>
      </c>
      <c r="G103" s="146">
        <v>42751</v>
      </c>
      <c r="H103" s="147" t="str">
        <f t="shared" si="28"/>
        <v>-</v>
      </c>
      <c r="I103" s="146">
        <v>142649</v>
      </c>
      <c r="J103" s="147">
        <f t="shared" si="29"/>
        <v>2.3367406610371688</v>
      </c>
      <c r="K103" s="146">
        <v>150081</v>
      </c>
      <c r="L103" s="147">
        <f t="shared" si="30"/>
        <v>5.2099909568240843E-2</v>
      </c>
      <c r="M103" s="146">
        <v>158620</v>
      </c>
      <c r="N103" s="147">
        <f t="shared" si="31"/>
        <v>5.6895942857523529E-2</v>
      </c>
      <c r="O103" s="147">
        <f t="shared" si="33"/>
        <v>2.1797504343705754E-3</v>
      </c>
    </row>
    <row r="104" spans="2:15" x14ac:dyDescent="0.25">
      <c r="B104" s="145" t="s">
        <v>85</v>
      </c>
      <c r="C104" s="146">
        <v>154761</v>
      </c>
      <c r="D104" s="147">
        <v>-8.9110717417790308E-2</v>
      </c>
      <c r="E104" s="146">
        <v>35781</v>
      </c>
      <c r="F104" s="147">
        <f t="shared" si="27"/>
        <v>-0.7687983406672223</v>
      </c>
      <c r="G104" s="146">
        <v>62119</v>
      </c>
      <c r="H104" s="147">
        <f t="shared" si="28"/>
        <v>0.73608898577457316</v>
      </c>
      <c r="I104" s="146">
        <v>156262</v>
      </c>
      <c r="J104" s="147">
        <f t="shared" si="29"/>
        <v>1.5155266504612115</v>
      </c>
      <c r="K104" s="146">
        <v>164834</v>
      </c>
      <c r="L104" s="147">
        <f t="shared" si="30"/>
        <v>5.4856587014117331E-2</v>
      </c>
      <c r="M104" s="146"/>
      <c r="N104" s="147"/>
      <c r="O104" s="147"/>
    </row>
    <row r="105" spans="2:15" x14ac:dyDescent="0.25">
      <c r="B105" s="145" t="s">
        <v>87</v>
      </c>
      <c r="C105" s="146">
        <v>137937</v>
      </c>
      <c r="D105" s="147">
        <v>-7.9370482349878868E-2</v>
      </c>
      <c r="E105" s="146">
        <v>12376</v>
      </c>
      <c r="F105" s="147">
        <f t="shared" si="27"/>
        <v>-0.91027788048166913</v>
      </c>
      <c r="G105" s="146">
        <v>71356</v>
      </c>
      <c r="H105" s="147">
        <f t="shared" si="28"/>
        <v>4.7656755009696186</v>
      </c>
      <c r="I105" s="146">
        <v>123782</v>
      </c>
      <c r="J105" s="147">
        <f t="shared" si="29"/>
        <v>0.73471046583328659</v>
      </c>
      <c r="K105" s="146">
        <v>138541</v>
      </c>
      <c r="L105" s="147">
        <f t="shared" si="30"/>
        <v>0.11923381428640667</v>
      </c>
      <c r="M105" s="146"/>
      <c r="N105" s="147"/>
      <c r="O105" s="147"/>
    </row>
    <row r="106" spans="2:15" x14ac:dyDescent="0.25">
      <c r="B106" s="145" t="s">
        <v>89</v>
      </c>
      <c r="C106" s="146">
        <v>146800</v>
      </c>
      <c r="D106" s="147">
        <v>-8.7314416453209365E-2</v>
      </c>
      <c r="E106" s="146">
        <v>15012</v>
      </c>
      <c r="F106" s="147">
        <f t="shared" si="27"/>
        <v>-0.89773841961852863</v>
      </c>
      <c r="G106" s="146">
        <v>123665</v>
      </c>
      <c r="H106" s="147">
        <f t="shared" si="28"/>
        <v>7.2377431388222764</v>
      </c>
      <c r="I106" s="146">
        <v>148245</v>
      </c>
      <c r="J106" s="147">
        <f t="shared" si="29"/>
        <v>0.19876278656046575</v>
      </c>
      <c r="K106" s="146">
        <v>163070</v>
      </c>
      <c r="L106" s="147">
        <f t="shared" si="30"/>
        <v>0.10000337279503535</v>
      </c>
      <c r="M106" s="146"/>
      <c r="N106" s="147"/>
      <c r="O106" s="147"/>
    </row>
    <row r="107" spans="2:15" x14ac:dyDescent="0.25">
      <c r="B107" s="145" t="s">
        <v>91</v>
      </c>
      <c r="C107" s="146">
        <v>138429</v>
      </c>
      <c r="D107" s="147">
        <v>-2.1571801160579884E-2</v>
      </c>
      <c r="E107" s="146">
        <v>24493</v>
      </c>
      <c r="F107" s="147">
        <f t="shared" si="27"/>
        <v>-0.82306453127596102</v>
      </c>
      <c r="G107" s="146">
        <v>133212</v>
      </c>
      <c r="H107" s="147">
        <f t="shared" si="28"/>
        <v>4.4387784264892014</v>
      </c>
      <c r="I107" s="146">
        <v>149094</v>
      </c>
      <c r="J107" s="147">
        <f t="shared" si="29"/>
        <v>0.11922349337897487</v>
      </c>
      <c r="K107" s="146">
        <v>159961</v>
      </c>
      <c r="L107" s="147">
        <f t="shared" si="30"/>
        <v>7.2886903564194361E-2</v>
      </c>
      <c r="M107" s="146"/>
      <c r="N107" s="147"/>
      <c r="O107" s="147"/>
    </row>
    <row r="108" spans="2:15" x14ac:dyDescent="0.25">
      <c r="B108" s="145" t="s">
        <v>93</v>
      </c>
      <c r="C108" s="146">
        <v>141432</v>
      </c>
      <c r="D108" s="147">
        <v>-1.3097572378566569E-2</v>
      </c>
      <c r="E108" s="146">
        <v>28687</v>
      </c>
      <c r="F108" s="147">
        <f t="shared" si="27"/>
        <v>-0.79716754341308893</v>
      </c>
      <c r="G108" s="146">
        <v>116759</v>
      </c>
      <c r="H108" s="147">
        <f t="shared" si="28"/>
        <v>3.0701014396765087</v>
      </c>
      <c r="I108" s="146">
        <v>148556</v>
      </c>
      <c r="J108" s="147">
        <f t="shared" si="29"/>
        <v>0.27233018439692014</v>
      </c>
      <c r="K108" s="146">
        <v>152113</v>
      </c>
      <c r="L108" s="147">
        <f t="shared" si="30"/>
        <v>2.3943832628773087E-2</v>
      </c>
      <c r="M108" s="146"/>
      <c r="N108" s="147"/>
      <c r="O108" s="147"/>
    </row>
    <row r="109" spans="2:15" ht="15.75" x14ac:dyDescent="0.25">
      <c r="B109" s="148" t="s">
        <v>30</v>
      </c>
      <c r="C109" s="149">
        <v>1663850</v>
      </c>
      <c r="D109" s="150">
        <v>-0.10444298759778547</v>
      </c>
      <c r="E109" s="149">
        <v>533590</v>
      </c>
      <c r="F109" s="150">
        <f t="shared" si="27"/>
        <v>-0.67930402380022237</v>
      </c>
      <c r="G109" s="149">
        <v>632996</v>
      </c>
      <c r="H109" s="150">
        <f t="shared" si="28"/>
        <v>0.18629659476377003</v>
      </c>
      <c r="I109" s="149">
        <v>1647898</v>
      </c>
      <c r="J109" s="150">
        <f t="shared" si="29"/>
        <v>1.6033308267350819</v>
      </c>
      <c r="K109" s="149">
        <v>1772655</v>
      </c>
      <c r="L109" s="150">
        <f t="shared" si="30"/>
        <v>7.5706748840037363E-2</v>
      </c>
      <c r="M109" s="149">
        <v>1110817</v>
      </c>
      <c r="N109" s="150">
        <v>0.11736925330135928</v>
      </c>
      <c r="O109" s="150">
        <v>0.17610120159959175</v>
      </c>
    </row>
    <row r="110" spans="2:15" ht="6" customHeight="1" x14ac:dyDescent="0.25"/>
    <row r="111" spans="2:15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</row>
    <row r="112" spans="2:15" x14ac:dyDescent="0.25">
      <c r="C112" s="151"/>
      <c r="K112" s="151"/>
      <c r="N112" s="101"/>
      <c r="O112" s="101"/>
    </row>
    <row r="114" spans="1:16" ht="48.75" customHeight="1" thickBot="1" x14ac:dyDescent="0.3">
      <c r="B114" s="12" t="s">
        <v>278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" t="s">
        <v>108</v>
      </c>
    </row>
    <row r="115" spans="1:16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P115" s="1" t="s">
        <v>109</v>
      </c>
    </row>
    <row r="116" spans="1:16" ht="22.5" thickTop="1" thickBot="1" x14ac:dyDescent="0.3">
      <c r="B116" s="152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5"/>
    </row>
    <row r="117" spans="1:16" ht="22.5" thickTop="1" thickBot="1" x14ac:dyDescent="0.3">
      <c r="B117" s="136"/>
      <c r="C117" s="137">
        <f>C7</f>
        <v>2019</v>
      </c>
      <c r="D117" s="138"/>
      <c r="E117" s="139">
        <v>2020</v>
      </c>
      <c r="F117" s="138"/>
      <c r="G117" s="139">
        <v>2021</v>
      </c>
      <c r="H117" s="138"/>
      <c r="I117" s="139">
        <v>2022</v>
      </c>
      <c r="J117" s="138"/>
      <c r="K117" s="139">
        <v>2023</v>
      </c>
      <c r="L117" s="138"/>
      <c r="M117" s="139">
        <v>2024</v>
      </c>
      <c r="N117" s="140"/>
      <c r="O117" s="141"/>
    </row>
    <row r="118" spans="1:16" ht="16.5" thickTop="1" thickBot="1" x14ac:dyDescent="0.3">
      <c r="B118" s="107"/>
      <c r="C118" s="142" t="s">
        <v>69</v>
      </c>
      <c r="D118" s="143" t="str">
        <f>CONCATENATE("var. ",RIGHT(C117,2),"/",RIGHT(C117-1,2))</f>
        <v>var. 19/18</v>
      </c>
      <c r="E118" s="144" t="s">
        <v>69</v>
      </c>
      <c r="F118" s="143" t="str">
        <f>CONCATENATE("var. ",RIGHT(E117,2),"/",RIGHT(E117-1,2))</f>
        <v>var. 20/19</v>
      </c>
      <c r="G118" s="144" t="s">
        <v>69</v>
      </c>
      <c r="H118" s="143" t="str">
        <f>CONCATENATE("var. ",RIGHT(G117,2),"/",RIGHT(G117-1,2))</f>
        <v>var. 21/20</v>
      </c>
      <c r="I118" s="144" t="s">
        <v>69</v>
      </c>
      <c r="J118" s="143" t="s">
        <v>136</v>
      </c>
      <c r="K118" s="144" t="s">
        <v>69</v>
      </c>
      <c r="L118" s="143" t="s">
        <v>249</v>
      </c>
      <c r="M118" s="144" t="s">
        <v>69</v>
      </c>
      <c r="N118" s="143" t="s">
        <v>273</v>
      </c>
      <c r="O118" s="143" t="s">
        <v>274</v>
      </c>
    </row>
    <row r="119" spans="1:16" x14ac:dyDescent="0.25">
      <c r="B119" s="145" t="s">
        <v>71</v>
      </c>
      <c r="C119" s="146">
        <v>69125</v>
      </c>
      <c r="D119" s="147">
        <v>-0.23616252472457655</v>
      </c>
      <c r="E119" s="146">
        <v>75091</v>
      </c>
      <c r="F119" s="147">
        <f t="shared" ref="F119:F131" si="34">IFERROR(E119/C119-1,"-")</f>
        <v>8.6307414104882518E-2</v>
      </c>
      <c r="G119" s="146">
        <v>774</v>
      </c>
      <c r="H119" s="147">
        <f t="shared" ref="H119:H131" si="35">IFERROR(G119/E119-1,"-")</f>
        <v>-0.98969250642553697</v>
      </c>
      <c r="I119" s="146">
        <v>36008</v>
      </c>
      <c r="J119" s="147">
        <f t="shared" ref="J119:J131" si="36">IFERROR(I119/G119-1,"-")</f>
        <v>45.521963824289408</v>
      </c>
      <c r="K119" s="146">
        <v>59113</v>
      </c>
      <c r="L119" s="147">
        <f t="shared" ref="L119:L131" si="37">IFERROR(K119/I119-1,"-")</f>
        <v>0.64166296378582532</v>
      </c>
      <c r="M119" s="146">
        <v>66871</v>
      </c>
      <c r="N119" s="147">
        <f t="shared" ref="N119:N127" si="38">IFERROR(M119/K119-1,"-")</f>
        <v>0.13124016713751629</v>
      </c>
      <c r="O119" s="147">
        <f t="shared" ref="O119" si="39">M119/C119-1</f>
        <v>-3.2607594936708839E-2</v>
      </c>
    </row>
    <row r="120" spans="1:16" x14ac:dyDescent="0.25">
      <c r="B120" s="145" t="s">
        <v>73</v>
      </c>
      <c r="C120" s="146">
        <v>65257</v>
      </c>
      <c r="D120" s="147">
        <v>-0.16693900477442747</v>
      </c>
      <c r="E120" s="146">
        <v>81036</v>
      </c>
      <c r="F120" s="147">
        <f t="shared" si="34"/>
        <v>0.24179781479381512</v>
      </c>
      <c r="G120" s="146">
        <v>344</v>
      </c>
      <c r="H120" s="147">
        <f t="shared" si="35"/>
        <v>-0.99575497309837602</v>
      </c>
      <c r="I120" s="146">
        <v>53181</v>
      </c>
      <c r="J120" s="147">
        <f t="shared" si="36"/>
        <v>153.59593023255815</v>
      </c>
      <c r="K120" s="146">
        <v>57709</v>
      </c>
      <c r="L120" s="147">
        <f t="shared" si="37"/>
        <v>8.5143190237114696E-2</v>
      </c>
      <c r="M120" s="146">
        <v>68185</v>
      </c>
      <c r="N120" s="147">
        <f t="shared" si="38"/>
        <v>0.18153147689268567</v>
      </c>
      <c r="O120" s="147">
        <f>IFERROR(M120/C120-1,"-")</f>
        <v>4.4868749712674516E-2</v>
      </c>
    </row>
    <row r="121" spans="1:16" x14ac:dyDescent="0.25">
      <c r="B121" s="145" t="s">
        <v>75</v>
      </c>
      <c r="C121" s="146">
        <v>63093</v>
      </c>
      <c r="D121" s="147">
        <v>-0.21197776806344848</v>
      </c>
      <c r="E121" s="146">
        <v>42067</v>
      </c>
      <c r="F121" s="147">
        <f t="shared" si="34"/>
        <v>-0.33325408523925004</v>
      </c>
      <c r="G121" s="146">
        <v>248</v>
      </c>
      <c r="H121" s="147">
        <f t="shared" si="35"/>
        <v>-0.99410464259395726</v>
      </c>
      <c r="I121" s="146">
        <v>65273</v>
      </c>
      <c r="J121" s="147">
        <f t="shared" si="36"/>
        <v>262.19758064516128</v>
      </c>
      <c r="K121" s="146">
        <v>46927</v>
      </c>
      <c r="L121" s="147">
        <f t="shared" si="37"/>
        <v>-0.28106567799855986</v>
      </c>
      <c r="M121" s="146">
        <v>62209</v>
      </c>
      <c r="N121" s="147">
        <f t="shared" si="38"/>
        <v>0.3256547403413812</v>
      </c>
      <c r="O121" s="147">
        <f t="shared" ref="O121:O130" si="40">IFERROR(M121/C121-1,"-")</f>
        <v>-1.4011063033934068E-2</v>
      </c>
    </row>
    <row r="122" spans="1:16" x14ac:dyDescent="0.25">
      <c r="B122" s="145" t="s">
        <v>77</v>
      </c>
      <c r="C122" s="146">
        <v>53985</v>
      </c>
      <c r="D122" s="147">
        <v>-0.24549266247379453</v>
      </c>
      <c r="E122" s="146">
        <v>0</v>
      </c>
      <c r="F122" s="147">
        <f t="shared" si="34"/>
        <v>-1</v>
      </c>
      <c r="G122" s="146">
        <v>89</v>
      </c>
      <c r="H122" s="147" t="str">
        <f t="shared" si="35"/>
        <v>-</v>
      </c>
      <c r="I122" s="146">
        <v>69119</v>
      </c>
      <c r="J122" s="147">
        <f t="shared" si="36"/>
        <v>775.61797752808991</v>
      </c>
      <c r="K122" s="146">
        <v>48951</v>
      </c>
      <c r="L122" s="147">
        <f t="shared" si="37"/>
        <v>-0.29178662885747764</v>
      </c>
      <c r="M122" s="146">
        <v>65140</v>
      </c>
      <c r="N122" s="147">
        <f t="shared" si="38"/>
        <v>0.33071847357561635</v>
      </c>
      <c r="O122" s="147">
        <f t="shared" si="40"/>
        <v>0.20663147170510321</v>
      </c>
    </row>
    <row r="123" spans="1:16" x14ac:dyDescent="0.25">
      <c r="B123" s="145" t="s">
        <v>79</v>
      </c>
      <c r="C123" s="146">
        <v>56905</v>
      </c>
      <c r="D123" s="147">
        <v>-0.3616508121690748</v>
      </c>
      <c r="E123" s="146">
        <v>0</v>
      </c>
      <c r="F123" s="147">
        <f t="shared" si="34"/>
        <v>-1</v>
      </c>
      <c r="G123" s="146">
        <v>167</v>
      </c>
      <c r="H123" s="147" t="str">
        <f t="shared" si="35"/>
        <v>-</v>
      </c>
      <c r="I123" s="146">
        <v>59127</v>
      </c>
      <c r="J123" s="147">
        <f t="shared" si="36"/>
        <v>353.05389221556885</v>
      </c>
      <c r="K123" s="146">
        <v>59272</v>
      </c>
      <c r="L123" s="147">
        <f t="shared" si="37"/>
        <v>2.4523483349401243E-3</v>
      </c>
      <c r="M123" s="146">
        <v>74566</v>
      </c>
      <c r="N123" s="147">
        <f t="shared" si="38"/>
        <v>0.2580307733837226</v>
      </c>
      <c r="O123" s="147">
        <f t="shared" si="40"/>
        <v>0.31035937088129328</v>
      </c>
    </row>
    <row r="124" spans="1:16" x14ac:dyDescent="0.25">
      <c r="B124" s="145" t="s">
        <v>81</v>
      </c>
      <c r="C124" s="146">
        <v>78804</v>
      </c>
      <c r="D124" s="147">
        <v>-4.0263061746437678E-2</v>
      </c>
      <c r="E124" s="146">
        <v>0</v>
      </c>
      <c r="F124" s="147">
        <f t="shared" si="34"/>
        <v>-1</v>
      </c>
      <c r="G124" s="146">
        <v>488</v>
      </c>
      <c r="H124" s="147" t="str">
        <f t="shared" si="35"/>
        <v>-</v>
      </c>
      <c r="I124" s="146">
        <v>59135</v>
      </c>
      <c r="J124" s="147">
        <f t="shared" si="36"/>
        <v>120.17827868852459</v>
      </c>
      <c r="K124" s="146">
        <v>59708</v>
      </c>
      <c r="L124" s="147">
        <f t="shared" si="37"/>
        <v>9.689693075167094E-3</v>
      </c>
      <c r="M124" s="146">
        <v>77243</v>
      </c>
      <c r="N124" s="147">
        <f t="shared" si="38"/>
        <v>0.293679238962953</v>
      </c>
      <c r="O124" s="147">
        <f t="shared" si="40"/>
        <v>-1.9808639155372787E-2</v>
      </c>
    </row>
    <row r="125" spans="1:16" x14ac:dyDescent="0.25">
      <c r="B125" s="145" t="s">
        <v>83</v>
      </c>
      <c r="C125" s="146">
        <v>85109</v>
      </c>
      <c r="D125" s="147">
        <v>-0.14872271899817957</v>
      </c>
      <c r="E125" s="146">
        <v>0</v>
      </c>
      <c r="F125" s="147">
        <f t="shared" si="34"/>
        <v>-1</v>
      </c>
      <c r="G125" s="146">
        <v>4225</v>
      </c>
      <c r="H125" s="147" t="str">
        <f t="shared" si="35"/>
        <v>-</v>
      </c>
      <c r="I125" s="146">
        <v>64510</v>
      </c>
      <c r="J125" s="147">
        <f t="shared" si="36"/>
        <v>14.268639053254438</v>
      </c>
      <c r="K125" s="146">
        <v>67918</v>
      </c>
      <c r="L125" s="147">
        <f t="shared" si="37"/>
        <v>5.282901875678192E-2</v>
      </c>
      <c r="M125" s="146">
        <v>76495</v>
      </c>
      <c r="N125" s="147">
        <f t="shared" si="38"/>
        <v>0.12628463735681272</v>
      </c>
      <c r="O125" s="147">
        <f t="shared" si="40"/>
        <v>-0.10121138774982674</v>
      </c>
    </row>
    <row r="126" spans="1:16" x14ac:dyDescent="0.25">
      <c r="B126" s="145" t="s">
        <v>85</v>
      </c>
      <c r="C126" s="146">
        <v>87508</v>
      </c>
      <c r="D126" s="147">
        <v>-0.15375986384032181</v>
      </c>
      <c r="E126" s="146">
        <v>2044</v>
      </c>
      <c r="F126" s="147">
        <f t="shared" si="34"/>
        <v>-0.97664213557617585</v>
      </c>
      <c r="G126" s="146">
        <v>14623</v>
      </c>
      <c r="H126" s="147">
        <f t="shared" si="35"/>
        <v>6.154109589041096</v>
      </c>
      <c r="I126" s="146">
        <v>78894</v>
      </c>
      <c r="J126" s="147">
        <f t="shared" si="36"/>
        <v>4.3951993434999661</v>
      </c>
      <c r="K126" s="146">
        <v>76684</v>
      </c>
      <c r="L126" s="147">
        <f t="shared" si="37"/>
        <v>-2.8012269627601616E-2</v>
      </c>
      <c r="M126" s="146"/>
      <c r="N126" s="147"/>
      <c r="O126" s="147"/>
    </row>
    <row r="127" spans="1:16" x14ac:dyDescent="0.25">
      <c r="B127" s="145" t="s">
        <v>87</v>
      </c>
      <c r="C127" s="146">
        <v>76931</v>
      </c>
      <c r="D127" s="147">
        <v>-0.1412896672582572</v>
      </c>
      <c r="E127" s="146">
        <v>1376</v>
      </c>
      <c r="F127" s="147">
        <f t="shared" si="34"/>
        <v>-0.9821138422742457</v>
      </c>
      <c r="G127" s="146">
        <v>20858</v>
      </c>
      <c r="H127" s="147">
        <f t="shared" si="35"/>
        <v>14.158430232558139</v>
      </c>
      <c r="I127" s="146">
        <v>60744</v>
      </c>
      <c r="J127" s="147">
        <f t="shared" si="36"/>
        <v>1.9122638795665932</v>
      </c>
      <c r="K127" s="146">
        <v>69941</v>
      </c>
      <c r="L127" s="147">
        <f t="shared" si="37"/>
        <v>0.15140590017121025</v>
      </c>
      <c r="M127" s="146"/>
      <c r="N127" s="147"/>
      <c r="O127" s="147"/>
    </row>
    <row r="128" spans="1:16" x14ac:dyDescent="0.25">
      <c r="A128" s="151"/>
      <c r="B128" s="145" t="s">
        <v>89</v>
      </c>
      <c r="C128" s="146">
        <v>77126</v>
      </c>
      <c r="D128" s="147">
        <v>-0.12016883413187318</v>
      </c>
      <c r="E128" s="146">
        <v>2708</v>
      </c>
      <c r="F128" s="147">
        <f t="shared" si="34"/>
        <v>-0.9648886238103882</v>
      </c>
      <c r="G128" s="146">
        <v>49641</v>
      </c>
      <c r="H128" s="147">
        <f t="shared" si="35"/>
        <v>17.331240768094535</v>
      </c>
      <c r="I128" s="146">
        <v>74615</v>
      </c>
      <c r="J128" s="147">
        <f t="shared" si="36"/>
        <v>0.50309220201043492</v>
      </c>
      <c r="K128" s="146">
        <v>76376</v>
      </c>
      <c r="L128" s="147">
        <f t="shared" si="37"/>
        <v>2.3601152583260676E-2</v>
      </c>
      <c r="M128" s="146"/>
      <c r="N128" s="147"/>
      <c r="O128" s="147"/>
    </row>
    <row r="129" spans="2:16" x14ac:dyDescent="0.25">
      <c r="B129" s="145" t="s">
        <v>91</v>
      </c>
      <c r="C129" s="146">
        <v>66892</v>
      </c>
      <c r="D129" s="147">
        <v>-7.0415097486068445E-2</v>
      </c>
      <c r="E129" s="146">
        <v>10487</v>
      </c>
      <c r="F129" s="147">
        <f t="shared" si="34"/>
        <v>-0.84322489983854565</v>
      </c>
      <c r="G129" s="146">
        <v>52715</v>
      </c>
      <c r="H129" s="147">
        <f t="shared" si="35"/>
        <v>4.02669972346715</v>
      </c>
      <c r="I129" s="146">
        <v>58033</v>
      </c>
      <c r="J129" s="147">
        <f t="shared" si="36"/>
        <v>0.10088210186853841</v>
      </c>
      <c r="K129" s="146">
        <v>64734</v>
      </c>
      <c r="L129" s="147">
        <f t="shared" si="37"/>
        <v>0.11546878500163693</v>
      </c>
      <c r="M129" s="146"/>
      <c r="N129" s="147"/>
      <c r="O129" s="147"/>
    </row>
    <row r="130" spans="2:16" x14ac:dyDescent="0.25">
      <c r="B130" s="145" t="s">
        <v>93</v>
      </c>
      <c r="C130" s="146">
        <v>66981</v>
      </c>
      <c r="D130" s="147">
        <v>-1.6980245971411012E-2</v>
      </c>
      <c r="E130" s="146">
        <v>8843</v>
      </c>
      <c r="F130" s="147">
        <f t="shared" si="34"/>
        <v>-0.86797748615278958</v>
      </c>
      <c r="G130" s="146">
        <v>38812</v>
      </c>
      <c r="H130" s="147">
        <f t="shared" si="35"/>
        <v>3.3890082551170417</v>
      </c>
      <c r="I130" s="146">
        <v>61422</v>
      </c>
      <c r="J130" s="147">
        <f t="shared" si="36"/>
        <v>0.582551788106771</v>
      </c>
      <c r="K130" s="146">
        <v>58399</v>
      </c>
      <c r="L130" s="147">
        <f t="shared" si="37"/>
        <v>-4.921689296994558E-2</v>
      </c>
      <c r="M130" s="146"/>
      <c r="N130" s="147"/>
      <c r="O130" s="147"/>
    </row>
    <row r="131" spans="2:16" ht="15.75" x14ac:dyDescent="0.25">
      <c r="B131" s="148" t="s">
        <v>30</v>
      </c>
      <c r="C131" s="149">
        <v>847716</v>
      </c>
      <c r="D131" s="150">
        <v>-0.1626933957046004</v>
      </c>
      <c r="E131" s="149">
        <v>226701</v>
      </c>
      <c r="F131" s="150">
        <f t="shared" si="34"/>
        <v>-0.73257435273133931</v>
      </c>
      <c r="G131" s="149">
        <v>182984</v>
      </c>
      <c r="H131" s="150">
        <f t="shared" si="35"/>
        <v>-0.19283990807274776</v>
      </c>
      <c r="I131" s="149">
        <v>740061</v>
      </c>
      <c r="J131" s="150">
        <f t="shared" si="36"/>
        <v>3.0444027893149128</v>
      </c>
      <c r="K131" s="149">
        <v>745732</v>
      </c>
      <c r="L131" s="150">
        <f t="shared" si="37"/>
        <v>7.6628818435238166E-3</v>
      </c>
      <c r="M131" s="149">
        <v>490709</v>
      </c>
      <c r="N131" s="150">
        <v>0.22800664667991333</v>
      </c>
      <c r="O131" s="150">
        <v>3.9025743312201655E-2</v>
      </c>
    </row>
    <row r="132" spans="2:16" ht="6" customHeight="1" x14ac:dyDescent="0.25"/>
    <row r="133" spans="2:16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</row>
    <row r="134" spans="2:16" x14ac:dyDescent="0.25">
      <c r="C134" s="151"/>
      <c r="K134" s="151"/>
      <c r="N134" s="101"/>
      <c r="O134" s="101"/>
    </row>
    <row r="136" spans="2:16" ht="48.75" customHeight="1" thickBot="1" x14ac:dyDescent="0.3">
      <c r="B136" s="12" t="s">
        <v>279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" t="s">
        <v>111</v>
      </c>
    </row>
    <row r="137" spans="2:16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P137" s="1" t="s">
        <v>112</v>
      </c>
    </row>
    <row r="138" spans="2:16" ht="22.5" thickTop="1" thickBot="1" x14ac:dyDescent="0.3">
      <c r="B138" s="152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5"/>
    </row>
    <row r="139" spans="2:16" ht="22.5" thickTop="1" thickBot="1" x14ac:dyDescent="0.3">
      <c r="B139" s="136"/>
      <c r="C139" s="137">
        <f>C7</f>
        <v>2019</v>
      </c>
      <c r="D139" s="138"/>
      <c r="E139" s="139">
        <v>2020</v>
      </c>
      <c r="F139" s="138"/>
      <c r="G139" s="139">
        <v>2021</v>
      </c>
      <c r="H139" s="138"/>
      <c r="I139" s="139">
        <v>2022</v>
      </c>
      <c r="J139" s="138"/>
      <c r="K139" s="139">
        <v>2023</v>
      </c>
      <c r="L139" s="138"/>
      <c r="M139" s="139">
        <v>2024</v>
      </c>
      <c r="N139" s="140"/>
      <c r="O139" s="141"/>
    </row>
    <row r="140" spans="2:16" ht="16.5" thickTop="1" thickBot="1" x14ac:dyDescent="0.3">
      <c r="B140" s="107"/>
      <c r="C140" s="142" t="s">
        <v>69</v>
      </c>
      <c r="D140" s="143" t="str">
        <f>CONCATENATE("var. ",RIGHT(C139,2),"/",RIGHT(C139-1,2))</f>
        <v>var. 19/18</v>
      </c>
      <c r="E140" s="144" t="s">
        <v>69</v>
      </c>
      <c r="F140" s="143" t="str">
        <f>CONCATENATE("var. ",RIGHT(E139,2),"/",RIGHT(E139-1,2))</f>
        <v>var. 20/19</v>
      </c>
      <c r="G140" s="144" t="s">
        <v>69</v>
      </c>
      <c r="H140" s="143" t="str">
        <f>CONCATENATE("var. ",RIGHT(G139,2),"/",RIGHT(G139-1,2))</f>
        <v>var. 21/20</v>
      </c>
      <c r="I140" s="144" t="s">
        <v>69</v>
      </c>
      <c r="J140" s="143" t="s">
        <v>136</v>
      </c>
      <c r="K140" s="144" t="s">
        <v>69</v>
      </c>
      <c r="L140" s="143" t="s">
        <v>249</v>
      </c>
      <c r="M140" s="144" t="s">
        <v>69</v>
      </c>
      <c r="N140" s="143" t="s">
        <v>273</v>
      </c>
      <c r="O140" s="143" t="s">
        <v>274</v>
      </c>
    </row>
    <row r="141" spans="2:16" x14ac:dyDescent="0.25">
      <c r="B141" s="145" t="s">
        <v>71</v>
      </c>
      <c r="C141" s="146">
        <v>10089</v>
      </c>
      <c r="D141" s="147">
        <v>1.9862945674844479E-3</v>
      </c>
      <c r="E141" s="146">
        <v>10425</v>
      </c>
      <c r="F141" s="147">
        <f t="shared" ref="F141:F153" si="41">IFERROR(E141/C141-1,"-")</f>
        <v>3.3303597977995869E-2</v>
      </c>
      <c r="G141" s="146">
        <v>1811</v>
      </c>
      <c r="H141" s="147">
        <f t="shared" ref="H141:H153" si="42">IFERROR(G141/E141-1,"-")</f>
        <v>-0.82628297362110315</v>
      </c>
      <c r="I141" s="146">
        <v>10166</v>
      </c>
      <c r="J141" s="147">
        <f t="shared" ref="J141:J153" si="43">IFERROR(I141/G141-1,"-")</f>
        <v>4.6134732192159031</v>
      </c>
      <c r="K141" s="146">
        <v>13510</v>
      </c>
      <c r="L141" s="147">
        <f t="shared" ref="L141:L153" si="44">IFERROR(K141/I141-1,"-")</f>
        <v>0.32893960259689159</v>
      </c>
      <c r="M141" s="146">
        <v>15426</v>
      </c>
      <c r="N141" s="147">
        <f t="shared" ref="N141:N149" si="45">IFERROR(M141/K141-1,"-")</f>
        <v>0.14182087342709115</v>
      </c>
      <c r="O141" s="147">
        <f t="shared" ref="O141" si="46">M141/C141-1</f>
        <v>0.52899197145405896</v>
      </c>
    </row>
    <row r="142" spans="2:16" x14ac:dyDescent="0.25">
      <c r="B142" s="145" t="s">
        <v>73</v>
      </c>
      <c r="C142" s="146">
        <v>9957</v>
      </c>
      <c r="D142" s="147">
        <v>3.6286664650739819E-3</v>
      </c>
      <c r="E142" s="146">
        <v>8886</v>
      </c>
      <c r="F142" s="147">
        <f t="shared" si="41"/>
        <v>-0.10756251883097323</v>
      </c>
      <c r="G142" s="146">
        <v>1347</v>
      </c>
      <c r="H142" s="147">
        <f t="shared" si="42"/>
        <v>-0.8484132343011479</v>
      </c>
      <c r="I142" s="146">
        <v>9417</v>
      </c>
      <c r="J142" s="147">
        <f t="shared" si="43"/>
        <v>5.9910913140311806</v>
      </c>
      <c r="K142" s="146">
        <v>15201</v>
      </c>
      <c r="L142" s="147">
        <f t="shared" si="44"/>
        <v>0.6142083466071997</v>
      </c>
      <c r="M142" s="146">
        <v>18617</v>
      </c>
      <c r="N142" s="147">
        <f t="shared" si="45"/>
        <v>0.22472205775935783</v>
      </c>
      <c r="O142" s="147">
        <f>IFERROR(M142/C142-1,"-")</f>
        <v>0.86973988149040871</v>
      </c>
    </row>
    <row r="143" spans="2:16" x14ac:dyDescent="0.25">
      <c r="B143" s="145" t="s">
        <v>75</v>
      </c>
      <c r="C143" s="146">
        <v>10517</v>
      </c>
      <c r="D143" s="147">
        <v>-0.1080485115766262</v>
      </c>
      <c r="E143" s="146">
        <v>6218</v>
      </c>
      <c r="F143" s="147">
        <f t="shared" si="41"/>
        <v>-0.40876675858134448</v>
      </c>
      <c r="G143" s="146">
        <v>2285</v>
      </c>
      <c r="H143" s="147">
        <f t="shared" si="42"/>
        <v>-0.63251849469282728</v>
      </c>
      <c r="I143" s="146">
        <v>11533</v>
      </c>
      <c r="J143" s="147">
        <f t="shared" si="43"/>
        <v>4.0472647702406999</v>
      </c>
      <c r="K143" s="146">
        <v>17535</v>
      </c>
      <c r="L143" s="147">
        <f t="shared" si="44"/>
        <v>0.52041966530824579</v>
      </c>
      <c r="M143" s="146">
        <v>27146</v>
      </c>
      <c r="N143" s="147">
        <f t="shared" si="45"/>
        <v>0.54810379241516971</v>
      </c>
      <c r="O143" s="147">
        <f t="shared" ref="O143:O152" si="47">IFERROR(M143/C143-1,"-")</f>
        <v>1.5811543215745933</v>
      </c>
    </row>
    <row r="144" spans="2:16" x14ac:dyDescent="0.25">
      <c r="B144" s="145" t="s">
        <v>77</v>
      </c>
      <c r="C144" s="146">
        <v>9564</v>
      </c>
      <c r="D144" s="147">
        <v>0.29418132611637349</v>
      </c>
      <c r="E144" s="146">
        <v>0</v>
      </c>
      <c r="F144" s="147">
        <f t="shared" si="41"/>
        <v>-1</v>
      </c>
      <c r="G144" s="146">
        <v>1975</v>
      </c>
      <c r="H144" s="147" t="str">
        <f t="shared" si="42"/>
        <v>-</v>
      </c>
      <c r="I144" s="146">
        <v>11437</v>
      </c>
      <c r="J144" s="147">
        <f t="shared" si="43"/>
        <v>4.7908860759493672</v>
      </c>
      <c r="K144" s="146">
        <v>12234</v>
      </c>
      <c r="L144" s="147">
        <f t="shared" si="44"/>
        <v>6.9686106496458899E-2</v>
      </c>
      <c r="M144" s="146">
        <v>15780</v>
      </c>
      <c r="N144" s="147">
        <f t="shared" si="45"/>
        <v>0.28984796468857277</v>
      </c>
      <c r="O144" s="147">
        <f t="shared" si="47"/>
        <v>0.64993726474278546</v>
      </c>
    </row>
    <row r="145" spans="1:16" x14ac:dyDescent="0.25">
      <c r="B145" s="145" t="s">
        <v>79</v>
      </c>
      <c r="C145" s="146">
        <v>5606</v>
      </c>
      <c r="D145" s="147">
        <v>-0.4134142513341007</v>
      </c>
      <c r="E145" s="146">
        <v>0</v>
      </c>
      <c r="F145" s="147">
        <f t="shared" si="41"/>
        <v>-1</v>
      </c>
      <c r="G145" s="146">
        <v>1716</v>
      </c>
      <c r="H145" s="147" t="str">
        <f t="shared" si="42"/>
        <v>-</v>
      </c>
      <c r="I145" s="146">
        <v>6863</v>
      </c>
      <c r="J145" s="147">
        <f t="shared" si="43"/>
        <v>2.9994172494172493</v>
      </c>
      <c r="K145" s="146">
        <v>12664</v>
      </c>
      <c r="L145" s="147">
        <f t="shared" si="44"/>
        <v>0.84525717616202822</v>
      </c>
      <c r="M145" s="146">
        <v>15299</v>
      </c>
      <c r="N145" s="147">
        <f t="shared" si="45"/>
        <v>0.20807012002526837</v>
      </c>
      <c r="O145" s="147">
        <f t="shared" si="47"/>
        <v>1.7290403139493402</v>
      </c>
    </row>
    <row r="146" spans="1:16" x14ac:dyDescent="0.25">
      <c r="B146" s="145" t="s">
        <v>81</v>
      </c>
      <c r="C146" s="146">
        <v>5401</v>
      </c>
      <c r="D146" s="147">
        <v>-0.37204976165562142</v>
      </c>
      <c r="E146" s="146">
        <v>0</v>
      </c>
      <c r="F146" s="147">
        <f t="shared" si="41"/>
        <v>-1</v>
      </c>
      <c r="G146" s="146">
        <v>1838</v>
      </c>
      <c r="H146" s="147" t="str">
        <f t="shared" si="42"/>
        <v>-</v>
      </c>
      <c r="I146" s="146">
        <v>9733</v>
      </c>
      <c r="J146" s="147">
        <f t="shared" si="43"/>
        <v>4.2954298150163224</v>
      </c>
      <c r="K146" s="146">
        <v>14038</v>
      </c>
      <c r="L146" s="147">
        <f t="shared" si="44"/>
        <v>0.44230966813931993</v>
      </c>
      <c r="M146" s="146">
        <v>12045</v>
      </c>
      <c r="N146" s="147">
        <f t="shared" si="45"/>
        <v>-0.14197179085339795</v>
      </c>
      <c r="O146" s="147">
        <f t="shared" si="47"/>
        <v>1.230142566191446</v>
      </c>
    </row>
    <row r="147" spans="1:16" x14ac:dyDescent="0.25">
      <c r="B147" s="145" t="s">
        <v>83</v>
      </c>
      <c r="C147" s="146">
        <v>11181</v>
      </c>
      <c r="D147" s="147">
        <v>-3.5954474909467127E-2</v>
      </c>
      <c r="E147" s="146">
        <v>0</v>
      </c>
      <c r="F147" s="147">
        <f t="shared" si="41"/>
        <v>-1</v>
      </c>
      <c r="G147" s="146">
        <v>4992</v>
      </c>
      <c r="H147" s="147" t="str">
        <f t="shared" si="42"/>
        <v>-</v>
      </c>
      <c r="I147" s="146">
        <v>9290</v>
      </c>
      <c r="J147" s="147">
        <f t="shared" si="43"/>
        <v>0.8609775641025641</v>
      </c>
      <c r="K147" s="146">
        <v>13679</v>
      </c>
      <c r="L147" s="147">
        <f t="shared" si="44"/>
        <v>0.47244348762109789</v>
      </c>
      <c r="M147" s="146">
        <v>11369</v>
      </c>
      <c r="N147" s="147">
        <f t="shared" si="45"/>
        <v>-0.16887199356678118</v>
      </c>
      <c r="O147" s="147">
        <f t="shared" si="47"/>
        <v>1.6814238440211016E-2</v>
      </c>
    </row>
    <row r="148" spans="1:16" x14ac:dyDescent="0.25">
      <c r="B148" s="145" t="s">
        <v>85</v>
      </c>
      <c r="C148" s="146">
        <v>8979</v>
      </c>
      <c r="D148" s="147">
        <v>-8.8981331168831224E-2</v>
      </c>
      <c r="E148" s="146">
        <v>6670</v>
      </c>
      <c r="F148" s="147">
        <f t="shared" si="41"/>
        <v>-0.25715558525448268</v>
      </c>
      <c r="G148" s="146">
        <v>5971</v>
      </c>
      <c r="H148" s="147">
        <f t="shared" si="42"/>
        <v>-0.10479760119940029</v>
      </c>
      <c r="I148" s="146">
        <v>9424</v>
      </c>
      <c r="J148" s="147">
        <f t="shared" si="43"/>
        <v>0.57829509294925474</v>
      </c>
      <c r="K148" s="146">
        <v>15009</v>
      </c>
      <c r="L148" s="147">
        <f t="shared" si="44"/>
        <v>0.59263582342954169</v>
      </c>
      <c r="M148" s="146"/>
      <c r="N148" s="147"/>
      <c r="O148" s="147"/>
    </row>
    <row r="149" spans="1:16" x14ac:dyDescent="0.25">
      <c r="B149" s="145" t="s">
        <v>87</v>
      </c>
      <c r="C149" s="146">
        <v>9866</v>
      </c>
      <c r="D149" s="147">
        <v>-4.7131543364883122E-2</v>
      </c>
      <c r="E149" s="146">
        <v>1355</v>
      </c>
      <c r="F149" s="147">
        <f t="shared" si="41"/>
        <v>-0.86265963916480848</v>
      </c>
      <c r="G149" s="146">
        <v>6062</v>
      </c>
      <c r="H149" s="147">
        <f t="shared" si="42"/>
        <v>3.4738007380073803</v>
      </c>
      <c r="I149" s="146">
        <v>9609</v>
      </c>
      <c r="J149" s="147">
        <f t="shared" si="43"/>
        <v>0.58512042230287031</v>
      </c>
      <c r="K149" s="146">
        <v>12732</v>
      </c>
      <c r="L149" s="147">
        <f t="shared" si="44"/>
        <v>0.32500780518264127</v>
      </c>
      <c r="M149" s="146"/>
      <c r="N149" s="147"/>
      <c r="O149" s="147"/>
    </row>
    <row r="150" spans="1:16" x14ac:dyDescent="0.25">
      <c r="A150" s="151"/>
      <c r="B150" s="145" t="s">
        <v>89</v>
      </c>
      <c r="C150" s="146">
        <v>11416</v>
      </c>
      <c r="D150" s="147">
        <v>-0.34216895240290424</v>
      </c>
      <c r="E150" s="146">
        <v>926</v>
      </c>
      <c r="F150" s="147">
        <f t="shared" si="41"/>
        <v>-0.91888577435178698</v>
      </c>
      <c r="G150" s="146">
        <v>12835</v>
      </c>
      <c r="H150" s="147">
        <f t="shared" si="42"/>
        <v>12.860691144708424</v>
      </c>
      <c r="I150" s="146">
        <v>12307</v>
      </c>
      <c r="J150" s="147">
        <f t="shared" si="43"/>
        <v>-4.1137514608492354E-2</v>
      </c>
      <c r="K150" s="146">
        <v>18958</v>
      </c>
      <c r="L150" s="147">
        <f t="shared" si="44"/>
        <v>0.5404241488583732</v>
      </c>
      <c r="M150" s="146"/>
      <c r="N150" s="147"/>
      <c r="O150" s="147"/>
    </row>
    <row r="151" spans="1:16" x14ac:dyDescent="0.25">
      <c r="B151" s="145" t="s">
        <v>91</v>
      </c>
      <c r="C151" s="146">
        <v>10620</v>
      </c>
      <c r="D151" s="147">
        <v>-5.0514081358962848E-2</v>
      </c>
      <c r="E151" s="146">
        <v>4663</v>
      </c>
      <c r="F151" s="147">
        <f t="shared" si="41"/>
        <v>-0.5609227871939737</v>
      </c>
      <c r="G151" s="146">
        <v>15581</v>
      </c>
      <c r="H151" s="147">
        <f t="shared" si="42"/>
        <v>2.3414111087282867</v>
      </c>
      <c r="I151" s="146">
        <v>19260</v>
      </c>
      <c r="J151" s="147">
        <f t="shared" si="43"/>
        <v>0.23612091650086642</v>
      </c>
      <c r="K151" s="146">
        <v>19377</v>
      </c>
      <c r="L151" s="147">
        <f t="shared" si="44"/>
        <v>6.0747663551401487E-3</v>
      </c>
      <c r="M151" s="146"/>
      <c r="N151" s="147"/>
      <c r="O151" s="147"/>
    </row>
    <row r="152" spans="1:16" x14ac:dyDescent="0.25">
      <c r="B152" s="145" t="s">
        <v>93</v>
      </c>
      <c r="C152" s="146">
        <v>10575</v>
      </c>
      <c r="D152" s="147">
        <v>0.10282615496923553</v>
      </c>
      <c r="E152" s="146">
        <v>3478</v>
      </c>
      <c r="F152" s="147">
        <f t="shared" si="41"/>
        <v>-0.6711111111111111</v>
      </c>
      <c r="G152" s="146">
        <v>12912</v>
      </c>
      <c r="H152" s="147">
        <f t="shared" si="42"/>
        <v>2.7124784358826912</v>
      </c>
      <c r="I152" s="146">
        <v>13422</v>
      </c>
      <c r="J152" s="147">
        <f t="shared" si="43"/>
        <v>3.9498141263940578E-2</v>
      </c>
      <c r="K152" s="146">
        <v>16292</v>
      </c>
      <c r="L152" s="147">
        <f t="shared" si="44"/>
        <v>0.2138280435106541</v>
      </c>
      <c r="M152" s="146"/>
      <c r="N152" s="147"/>
      <c r="O152" s="147"/>
    </row>
    <row r="153" spans="1:16" ht="15.75" x14ac:dyDescent="0.25">
      <c r="B153" s="148" t="s">
        <v>30</v>
      </c>
      <c r="C153" s="149">
        <v>113771</v>
      </c>
      <c r="D153" s="150">
        <v>-0.10603072329391428</v>
      </c>
      <c r="E153" s="149">
        <v>45672</v>
      </c>
      <c r="F153" s="150">
        <f t="shared" si="41"/>
        <v>-0.59856202371430323</v>
      </c>
      <c r="G153" s="149">
        <v>69325</v>
      </c>
      <c r="H153" s="150">
        <f t="shared" si="42"/>
        <v>0.51788842179015582</v>
      </c>
      <c r="I153" s="149">
        <v>132461</v>
      </c>
      <c r="J153" s="150">
        <f t="shared" si="43"/>
        <v>0.91072484673638665</v>
      </c>
      <c r="K153" s="149">
        <v>181229</v>
      </c>
      <c r="L153" s="150">
        <f t="shared" si="44"/>
        <v>0.36816874400767019</v>
      </c>
      <c r="M153" s="149">
        <v>115682</v>
      </c>
      <c r="N153" s="150">
        <v>0.17014798555547683</v>
      </c>
      <c r="O153" s="150">
        <v>0.85640696461526122</v>
      </c>
    </row>
    <row r="154" spans="1:16" ht="6" customHeight="1" x14ac:dyDescent="0.25"/>
    <row r="155" spans="1:16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</row>
    <row r="156" spans="1:16" x14ac:dyDescent="0.25">
      <c r="C156" s="151"/>
      <c r="K156" s="151"/>
      <c r="N156" s="101"/>
      <c r="O156" s="101"/>
    </row>
    <row r="157" spans="1:16" x14ac:dyDescent="0.25">
      <c r="O157" s="153"/>
    </row>
    <row r="158" spans="1:16" ht="48.75" customHeight="1" thickBot="1" x14ac:dyDescent="0.3">
      <c r="B158" s="12" t="s">
        <v>280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" t="s">
        <v>114</v>
      </c>
    </row>
    <row r="159" spans="1:16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P159" s="1" t="s">
        <v>115</v>
      </c>
    </row>
    <row r="160" spans="1:16" ht="22.5" thickTop="1" thickBot="1" x14ac:dyDescent="0.3">
      <c r="B160" s="152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5"/>
    </row>
    <row r="161" spans="2:15" ht="22.5" thickTop="1" thickBot="1" x14ac:dyDescent="0.3">
      <c r="B161" s="136"/>
      <c r="C161" s="137">
        <f>C7</f>
        <v>2019</v>
      </c>
      <c r="D161" s="138"/>
      <c r="E161" s="139">
        <v>2020</v>
      </c>
      <c r="F161" s="138"/>
      <c r="G161" s="139">
        <v>2021</v>
      </c>
      <c r="H161" s="138"/>
      <c r="I161" s="139">
        <v>2022</v>
      </c>
      <c r="J161" s="138"/>
      <c r="K161" s="139">
        <v>2023</v>
      </c>
      <c r="L161" s="138"/>
      <c r="M161" s="139">
        <v>2024</v>
      </c>
      <c r="N161" s="140"/>
      <c r="O161" s="141"/>
    </row>
    <row r="162" spans="2:15" ht="16.5" thickTop="1" thickBot="1" x14ac:dyDescent="0.3">
      <c r="B162" s="107"/>
      <c r="C162" s="142" t="s">
        <v>69</v>
      </c>
      <c r="D162" s="143" t="str">
        <f>CONCATENATE("var. ",RIGHT(C161,2),"/",RIGHT(C161-1,2))</f>
        <v>var. 19/18</v>
      </c>
      <c r="E162" s="144" t="s">
        <v>69</v>
      </c>
      <c r="F162" s="143" t="str">
        <f>CONCATENATE("var. ",RIGHT(E161,2),"/",RIGHT(E161-1,2))</f>
        <v>var. 20/19</v>
      </c>
      <c r="G162" s="144" t="s">
        <v>69</v>
      </c>
      <c r="H162" s="143" t="str">
        <f>CONCATENATE("var. ",RIGHT(G161,2),"/",RIGHT(G161-1,2))</f>
        <v>var. 21/20</v>
      </c>
      <c r="I162" s="144" t="s">
        <v>69</v>
      </c>
      <c r="J162" s="143" t="s">
        <v>136</v>
      </c>
      <c r="K162" s="144" t="s">
        <v>69</v>
      </c>
      <c r="L162" s="143" t="s">
        <v>249</v>
      </c>
      <c r="M162" s="144" t="s">
        <v>69</v>
      </c>
      <c r="N162" s="143" t="s">
        <v>273</v>
      </c>
      <c r="O162" s="143" t="s">
        <v>274</v>
      </c>
    </row>
    <row r="163" spans="2:15" x14ac:dyDescent="0.25">
      <c r="B163" s="145" t="s">
        <v>71</v>
      </c>
      <c r="C163" s="146">
        <v>9852</v>
      </c>
      <c r="D163" s="147">
        <v>-0.18786579836781803</v>
      </c>
      <c r="E163" s="146">
        <v>7789</v>
      </c>
      <c r="F163" s="147">
        <f t="shared" ref="F163:F175" si="48">IFERROR(E163/C163-1,"-")</f>
        <v>-0.20939910678034912</v>
      </c>
      <c r="G163" s="146">
        <v>6021</v>
      </c>
      <c r="H163" s="147">
        <f t="shared" ref="H163:H175" si="49">IFERROR(G163/E163-1,"-")</f>
        <v>-0.22698677622287844</v>
      </c>
      <c r="I163" s="146">
        <v>8832</v>
      </c>
      <c r="J163" s="147">
        <f t="shared" ref="J163:J175" si="50">IFERROR(I163/G163-1,"-")</f>
        <v>0.46686596910812161</v>
      </c>
      <c r="K163" s="146">
        <v>11164</v>
      </c>
      <c r="L163" s="147">
        <f t="shared" ref="L163:L175" si="51">IFERROR(K163/I163-1,"-")</f>
        <v>0.26403985507246386</v>
      </c>
      <c r="M163" s="146">
        <v>11995</v>
      </c>
      <c r="N163" s="147">
        <f t="shared" ref="N163:N171" si="52">IFERROR(M163/K163-1,"-")</f>
        <v>7.4435686134002088E-2</v>
      </c>
      <c r="O163" s="147">
        <f t="shared" ref="O163" si="53">M163/C163-1</f>
        <v>0.21751928542427934</v>
      </c>
    </row>
    <row r="164" spans="2:15" x14ac:dyDescent="0.25">
      <c r="B164" s="145" t="s">
        <v>73</v>
      </c>
      <c r="C164" s="146">
        <v>10742</v>
      </c>
      <c r="D164" s="147">
        <v>-0.12488798370672094</v>
      </c>
      <c r="E164" s="146">
        <v>9927</v>
      </c>
      <c r="F164" s="147">
        <f t="shared" si="48"/>
        <v>-7.5870415192701546E-2</v>
      </c>
      <c r="G164" s="146">
        <v>4300</v>
      </c>
      <c r="H164" s="147">
        <f t="shared" si="49"/>
        <v>-0.56683791679258588</v>
      </c>
      <c r="I164" s="146">
        <v>17087</v>
      </c>
      <c r="J164" s="147">
        <f t="shared" si="50"/>
        <v>2.9737209302325582</v>
      </c>
      <c r="K164" s="146">
        <v>13725</v>
      </c>
      <c r="L164" s="147">
        <f t="shared" si="51"/>
        <v>-0.19675776906420084</v>
      </c>
      <c r="M164" s="146">
        <v>12570</v>
      </c>
      <c r="N164" s="147">
        <f t="shared" si="52"/>
        <v>-8.4153005464480901E-2</v>
      </c>
      <c r="O164" s="147">
        <f>IFERROR(M164/C164-1,"-")</f>
        <v>0.17017315211320061</v>
      </c>
    </row>
    <row r="165" spans="2:15" x14ac:dyDescent="0.25">
      <c r="B165" s="145" t="s">
        <v>75</v>
      </c>
      <c r="C165" s="146">
        <v>9689</v>
      </c>
      <c r="D165" s="147">
        <v>-0.37847199948681765</v>
      </c>
      <c r="E165" s="146">
        <v>5151</v>
      </c>
      <c r="F165" s="147">
        <f t="shared" si="48"/>
        <v>-0.46836618846114153</v>
      </c>
      <c r="G165" s="146">
        <v>4791</v>
      </c>
      <c r="H165" s="147">
        <f t="shared" si="49"/>
        <v>-6.9889341875363997E-2</v>
      </c>
      <c r="I165" s="146">
        <v>13393</v>
      </c>
      <c r="J165" s="147">
        <f t="shared" si="50"/>
        <v>1.7954498017115426</v>
      </c>
      <c r="K165" s="146">
        <v>12285</v>
      </c>
      <c r="L165" s="147">
        <f t="shared" si="51"/>
        <v>-8.2729784215635038E-2</v>
      </c>
      <c r="M165" s="146">
        <v>17270</v>
      </c>
      <c r="N165" s="147">
        <f t="shared" si="52"/>
        <v>0.40577940577940574</v>
      </c>
      <c r="O165" s="147">
        <f t="shared" ref="O165:O174" si="54">IFERROR(M165/C165-1,"-")</f>
        <v>0.78243368768706789</v>
      </c>
    </row>
    <row r="166" spans="2:15" x14ac:dyDescent="0.25">
      <c r="B166" s="145" t="s">
        <v>77</v>
      </c>
      <c r="C166" s="146">
        <v>14039</v>
      </c>
      <c r="D166" s="147">
        <v>-0.26719908132372894</v>
      </c>
      <c r="E166" s="146">
        <v>0</v>
      </c>
      <c r="F166" s="147">
        <f t="shared" si="48"/>
        <v>-1</v>
      </c>
      <c r="G166" s="146">
        <v>1921</v>
      </c>
      <c r="H166" s="147" t="str">
        <f t="shared" si="49"/>
        <v>-</v>
      </c>
      <c r="I166" s="146">
        <v>16101</v>
      </c>
      <c r="J166" s="147">
        <f t="shared" si="50"/>
        <v>7.3815720978656945</v>
      </c>
      <c r="K166" s="146">
        <v>17559</v>
      </c>
      <c r="L166" s="147">
        <f t="shared" si="51"/>
        <v>9.0553381777529252E-2</v>
      </c>
      <c r="M166" s="146">
        <v>18946</v>
      </c>
      <c r="N166" s="147">
        <f t="shared" si="52"/>
        <v>7.8990830912922139E-2</v>
      </c>
      <c r="O166" s="147">
        <f t="shared" si="54"/>
        <v>0.34952631953842861</v>
      </c>
    </row>
    <row r="167" spans="2:15" x14ac:dyDescent="0.25">
      <c r="B167" s="145" t="s">
        <v>79</v>
      </c>
      <c r="C167" s="146">
        <v>11763</v>
      </c>
      <c r="D167" s="147">
        <v>-0.2663257032370735</v>
      </c>
      <c r="E167" s="146">
        <v>0</v>
      </c>
      <c r="F167" s="147">
        <f t="shared" si="48"/>
        <v>-1</v>
      </c>
      <c r="G167" s="146">
        <v>3880</v>
      </c>
      <c r="H167" s="147" t="str">
        <f t="shared" si="49"/>
        <v>-</v>
      </c>
      <c r="I167" s="146">
        <v>15637</v>
      </c>
      <c r="J167" s="147">
        <f t="shared" si="50"/>
        <v>3.0301546391752581</v>
      </c>
      <c r="K167" s="146">
        <v>15901</v>
      </c>
      <c r="L167" s="147">
        <f t="shared" si="51"/>
        <v>1.6883033830018546E-2</v>
      </c>
      <c r="M167" s="146">
        <v>17473</v>
      </c>
      <c r="N167" s="147">
        <f t="shared" si="52"/>
        <v>9.8861706810892347E-2</v>
      </c>
      <c r="O167" s="147">
        <f t="shared" si="54"/>
        <v>0.4854203859559636</v>
      </c>
    </row>
    <row r="168" spans="2:15" x14ac:dyDescent="0.25">
      <c r="B168" s="145" t="s">
        <v>81</v>
      </c>
      <c r="C168" s="146">
        <v>8211</v>
      </c>
      <c r="D168" s="147">
        <v>-0.35382072873219483</v>
      </c>
      <c r="E168" s="146">
        <v>0</v>
      </c>
      <c r="F168" s="147">
        <f t="shared" si="48"/>
        <v>-1</v>
      </c>
      <c r="G168" s="146">
        <v>2242</v>
      </c>
      <c r="H168" s="147" t="str">
        <f t="shared" si="49"/>
        <v>-</v>
      </c>
      <c r="I168" s="146">
        <v>13362</v>
      </c>
      <c r="J168" s="147">
        <f t="shared" si="50"/>
        <v>4.9598572702943802</v>
      </c>
      <c r="K168" s="146">
        <v>11816</v>
      </c>
      <c r="L168" s="147">
        <f t="shared" si="51"/>
        <v>-0.1157012423289927</v>
      </c>
      <c r="M168" s="146">
        <v>11749</v>
      </c>
      <c r="N168" s="147">
        <f t="shared" si="52"/>
        <v>-5.6702775897088387E-3</v>
      </c>
      <c r="O168" s="147">
        <f t="shared" si="54"/>
        <v>0.4308853976373157</v>
      </c>
    </row>
    <row r="169" spans="2:15" x14ac:dyDescent="0.25">
      <c r="B169" s="145" t="s">
        <v>83</v>
      </c>
      <c r="C169" s="146">
        <v>15169</v>
      </c>
      <c r="D169" s="147">
        <v>-5.1157604774709764E-3</v>
      </c>
      <c r="E169" s="146">
        <v>0</v>
      </c>
      <c r="F169" s="147">
        <f t="shared" si="48"/>
        <v>-1</v>
      </c>
      <c r="G169" s="146">
        <v>7315</v>
      </c>
      <c r="H169" s="147" t="str">
        <f t="shared" si="49"/>
        <v>-</v>
      </c>
      <c r="I169" s="146">
        <v>15174</v>
      </c>
      <c r="J169" s="147">
        <f t="shared" si="50"/>
        <v>1.0743677375256322</v>
      </c>
      <c r="K169" s="146">
        <v>13315</v>
      </c>
      <c r="L169" s="147">
        <f t="shared" si="51"/>
        <v>-0.12251219190720974</v>
      </c>
      <c r="M169" s="146">
        <v>14161</v>
      </c>
      <c r="N169" s="147">
        <f t="shared" si="52"/>
        <v>6.353736387532849E-2</v>
      </c>
      <c r="O169" s="147">
        <f t="shared" si="54"/>
        <v>-6.6451315182279647E-2</v>
      </c>
    </row>
    <row r="170" spans="2:15" x14ac:dyDescent="0.25">
      <c r="B170" s="145" t="s">
        <v>85</v>
      </c>
      <c r="C170" s="146">
        <v>16620</v>
      </c>
      <c r="D170" s="147">
        <v>8.3371357799361112E-2</v>
      </c>
      <c r="E170" s="146">
        <v>6745</v>
      </c>
      <c r="F170" s="147">
        <f t="shared" si="48"/>
        <v>-0.59416365824308071</v>
      </c>
      <c r="G170" s="146">
        <v>12347</v>
      </c>
      <c r="H170" s="147">
        <f t="shared" si="49"/>
        <v>0.83054114158636017</v>
      </c>
      <c r="I170" s="146">
        <v>18095</v>
      </c>
      <c r="J170" s="147">
        <f t="shared" si="50"/>
        <v>0.46553818741394681</v>
      </c>
      <c r="K170" s="146">
        <v>16431</v>
      </c>
      <c r="L170" s="147">
        <f t="shared" si="51"/>
        <v>-9.1959104725062191E-2</v>
      </c>
      <c r="M170" s="146"/>
      <c r="N170" s="147"/>
      <c r="O170" s="147"/>
    </row>
    <row r="171" spans="2:15" x14ac:dyDescent="0.25">
      <c r="B171" s="145" t="s">
        <v>87</v>
      </c>
      <c r="C171" s="146">
        <v>10681</v>
      </c>
      <c r="D171" s="147">
        <v>-0.10077454116854689</v>
      </c>
      <c r="E171" s="146">
        <v>2045</v>
      </c>
      <c r="F171" s="147">
        <f t="shared" si="48"/>
        <v>-0.80853852635521017</v>
      </c>
      <c r="G171" s="146">
        <v>8592</v>
      </c>
      <c r="H171" s="147">
        <f t="shared" si="49"/>
        <v>3.2014669926650363</v>
      </c>
      <c r="I171" s="146">
        <v>11521</v>
      </c>
      <c r="J171" s="147">
        <f t="shared" si="50"/>
        <v>0.34089851024208562</v>
      </c>
      <c r="K171" s="146">
        <v>13438</v>
      </c>
      <c r="L171" s="147">
        <f t="shared" si="51"/>
        <v>0.16639180626681704</v>
      </c>
      <c r="M171" s="146"/>
      <c r="N171" s="147"/>
      <c r="O171" s="147"/>
    </row>
    <row r="172" spans="2:15" x14ac:dyDescent="0.25">
      <c r="B172" s="145" t="s">
        <v>89</v>
      </c>
      <c r="C172" s="146">
        <v>12991</v>
      </c>
      <c r="D172" s="147">
        <v>-1.7619479733817278E-2</v>
      </c>
      <c r="E172" s="146">
        <v>5235</v>
      </c>
      <c r="F172" s="147">
        <f t="shared" si="48"/>
        <v>-0.59702871218535902</v>
      </c>
      <c r="G172" s="146">
        <v>16798</v>
      </c>
      <c r="H172" s="147">
        <f t="shared" si="49"/>
        <v>2.2087870105062084</v>
      </c>
      <c r="I172" s="146">
        <v>17416</v>
      </c>
      <c r="J172" s="147">
        <f t="shared" si="50"/>
        <v>3.6790094058816614E-2</v>
      </c>
      <c r="K172" s="146">
        <v>15664</v>
      </c>
      <c r="L172" s="147">
        <f t="shared" si="51"/>
        <v>-0.10059715204409736</v>
      </c>
      <c r="M172" s="146"/>
      <c r="N172" s="147"/>
      <c r="O172" s="147"/>
    </row>
    <row r="173" spans="2:15" x14ac:dyDescent="0.25">
      <c r="B173" s="145" t="s">
        <v>91</v>
      </c>
      <c r="C173" s="146">
        <v>5968</v>
      </c>
      <c r="D173" s="147">
        <v>-0.2303327314934227</v>
      </c>
      <c r="E173" s="146">
        <v>480</v>
      </c>
      <c r="F173" s="147">
        <f t="shared" si="48"/>
        <v>-0.91957104557640745</v>
      </c>
      <c r="G173" s="146">
        <v>13867</v>
      </c>
      <c r="H173" s="147">
        <f t="shared" si="49"/>
        <v>27.889583333333334</v>
      </c>
      <c r="I173" s="146">
        <v>12685</v>
      </c>
      <c r="J173" s="147">
        <f t="shared" si="50"/>
        <v>-8.5238335616932281E-2</v>
      </c>
      <c r="K173" s="146">
        <v>10572</v>
      </c>
      <c r="L173" s="147">
        <f t="shared" si="51"/>
        <v>-0.16657469452108786</v>
      </c>
      <c r="M173" s="146"/>
      <c r="N173" s="147"/>
      <c r="O173" s="147"/>
    </row>
    <row r="174" spans="2:15" x14ac:dyDescent="0.25">
      <c r="B174" s="145" t="s">
        <v>93</v>
      </c>
      <c r="C174" s="146">
        <v>6997</v>
      </c>
      <c r="D174" s="147">
        <v>-0.14649914613320325</v>
      </c>
      <c r="E174" s="146">
        <v>3888</v>
      </c>
      <c r="F174" s="147">
        <f t="shared" si="48"/>
        <v>-0.44433328569386876</v>
      </c>
      <c r="G174" s="146">
        <v>11942</v>
      </c>
      <c r="H174" s="147">
        <f t="shared" si="49"/>
        <v>2.0715020576131686</v>
      </c>
      <c r="I174" s="146">
        <v>11919</v>
      </c>
      <c r="J174" s="147">
        <f t="shared" si="50"/>
        <v>-1.9259755484843932E-3</v>
      </c>
      <c r="K174" s="146">
        <v>10446</v>
      </c>
      <c r="L174" s="147">
        <f t="shared" si="51"/>
        <v>-0.12358419330480741</v>
      </c>
      <c r="M174" s="146"/>
      <c r="N174" s="147"/>
      <c r="O174" s="147"/>
    </row>
    <row r="175" spans="2:15" ht="15.75" x14ac:dyDescent="0.25">
      <c r="B175" s="148" t="s">
        <v>30</v>
      </c>
      <c r="C175" s="149">
        <v>132722</v>
      </c>
      <c r="D175" s="150">
        <v>-0.16806970257310305</v>
      </c>
      <c r="E175" s="149">
        <v>42455</v>
      </c>
      <c r="F175" s="150">
        <f t="shared" si="48"/>
        <v>-0.68012085411612244</v>
      </c>
      <c r="G175" s="149">
        <v>94016</v>
      </c>
      <c r="H175" s="150">
        <f t="shared" si="49"/>
        <v>1.2144859262748793</v>
      </c>
      <c r="I175" s="149">
        <v>171222</v>
      </c>
      <c r="J175" s="150">
        <f t="shared" si="50"/>
        <v>0.82120064669843429</v>
      </c>
      <c r="K175" s="149">
        <v>162316</v>
      </c>
      <c r="L175" s="150">
        <f t="shared" si="51"/>
        <v>-5.2014343951127806E-2</v>
      </c>
      <c r="M175" s="149">
        <v>104164</v>
      </c>
      <c r="N175" s="150">
        <v>8.7704276092518185E-2</v>
      </c>
      <c r="O175" s="150">
        <v>0.31081608255206694</v>
      </c>
    </row>
    <row r="176" spans="2:15" ht="6" customHeight="1" x14ac:dyDescent="0.25"/>
    <row r="177" spans="1:16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</row>
    <row r="178" spans="1:16" x14ac:dyDescent="0.25">
      <c r="C178" s="151"/>
      <c r="K178" s="151"/>
      <c r="N178" s="101"/>
      <c r="O178" s="101"/>
    </row>
    <row r="180" spans="1:16" ht="48.75" customHeight="1" thickBot="1" x14ac:dyDescent="0.3">
      <c r="B180" s="12" t="s">
        <v>281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" t="s">
        <v>117</v>
      </c>
    </row>
    <row r="181" spans="1:16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P181" s="1" t="s">
        <v>118</v>
      </c>
    </row>
    <row r="182" spans="1:16" ht="22.5" thickTop="1" thickBot="1" x14ac:dyDescent="0.3">
      <c r="B182" s="152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5"/>
    </row>
    <row r="183" spans="1:16" ht="22.5" thickTop="1" thickBot="1" x14ac:dyDescent="0.3">
      <c r="B183" s="136"/>
      <c r="C183" s="137">
        <f>C7</f>
        <v>2019</v>
      </c>
      <c r="D183" s="138"/>
      <c r="E183" s="139">
        <v>2020</v>
      </c>
      <c r="F183" s="138"/>
      <c r="G183" s="139">
        <v>2021</v>
      </c>
      <c r="H183" s="138"/>
      <c r="I183" s="139">
        <v>2022</v>
      </c>
      <c r="J183" s="138"/>
      <c r="K183" s="139">
        <v>2023</v>
      </c>
      <c r="L183" s="138"/>
      <c r="M183" s="139">
        <v>2024</v>
      </c>
      <c r="N183" s="140"/>
      <c r="O183" s="141"/>
    </row>
    <row r="184" spans="1:16" ht="16.5" thickTop="1" thickBot="1" x14ac:dyDescent="0.3">
      <c r="B184" s="107"/>
      <c r="C184" s="142" t="s">
        <v>69</v>
      </c>
      <c r="D184" s="143" t="str">
        <f>CONCATENATE("var. ",RIGHT(C183,2),"/",RIGHT(C183-1,2))</f>
        <v>var. 19/18</v>
      </c>
      <c r="E184" s="144" t="s">
        <v>69</v>
      </c>
      <c r="F184" s="143" t="str">
        <f>CONCATENATE("var. ",RIGHT(E183,2),"/",RIGHT(E183-1,2))</f>
        <v>var. 20/19</v>
      </c>
      <c r="G184" s="144" t="s">
        <v>69</v>
      </c>
      <c r="H184" s="143" t="str">
        <f>CONCATENATE("var. ",RIGHT(G183,2),"/",RIGHT(G183-1,2))</f>
        <v>var. 21/20</v>
      </c>
      <c r="I184" s="144" t="s">
        <v>69</v>
      </c>
      <c r="J184" s="143" t="s">
        <v>136</v>
      </c>
      <c r="K184" s="144" t="s">
        <v>69</v>
      </c>
      <c r="L184" s="143" t="s">
        <v>249</v>
      </c>
      <c r="M184" s="144" t="s">
        <v>69</v>
      </c>
      <c r="N184" s="143" t="s">
        <v>273</v>
      </c>
      <c r="O184" s="143" t="s">
        <v>274</v>
      </c>
    </row>
    <row r="185" spans="1:16" x14ac:dyDescent="0.25">
      <c r="A185" s="151"/>
      <c r="B185" s="145" t="s">
        <v>71</v>
      </c>
      <c r="C185" s="146">
        <v>3270</v>
      </c>
      <c r="D185" s="147">
        <v>-7.9391891891891886E-2</v>
      </c>
      <c r="E185" s="146">
        <v>2917</v>
      </c>
      <c r="F185" s="147">
        <f t="shared" ref="F185:F197" si="55">IFERROR(E185/C185-1,"-")</f>
        <v>-0.1079510703363914</v>
      </c>
      <c r="G185" s="146">
        <v>1104</v>
      </c>
      <c r="H185" s="147">
        <f t="shared" ref="H185:H197" si="56">IFERROR(G185/E185-1,"-")</f>
        <v>-0.62152896811792946</v>
      </c>
      <c r="I185" s="146">
        <v>3577</v>
      </c>
      <c r="J185" s="147">
        <f t="shared" ref="J185:J197" si="57">IFERROR(I185/G185-1,"-")</f>
        <v>2.2400362318840581</v>
      </c>
      <c r="K185" s="146">
        <v>3157</v>
      </c>
      <c r="L185" s="147">
        <f t="shared" ref="L185:L197" si="58">IFERROR(K185/I185-1,"-")</f>
        <v>-0.11741682974559686</v>
      </c>
      <c r="M185" s="146">
        <v>3301</v>
      </c>
      <c r="N185" s="147">
        <f t="shared" ref="N185:N193" si="59">IFERROR(M185/K185-1,"-")</f>
        <v>4.5612923661704219E-2</v>
      </c>
      <c r="O185" s="147">
        <f t="shared" ref="O185" si="60">M185/C185-1</f>
        <v>9.4801223241589572E-3</v>
      </c>
    </row>
    <row r="186" spans="1:16" x14ac:dyDescent="0.25">
      <c r="B186" s="145" t="s">
        <v>73</v>
      </c>
      <c r="C186" s="146">
        <v>2823</v>
      </c>
      <c r="D186" s="147">
        <v>-0.17092511013215861</v>
      </c>
      <c r="E186" s="146">
        <v>2019</v>
      </c>
      <c r="F186" s="147">
        <f t="shared" si="55"/>
        <v>-0.28480340063761955</v>
      </c>
      <c r="G186" s="146">
        <v>155</v>
      </c>
      <c r="H186" s="147">
        <f t="shared" si="56"/>
        <v>-0.92322932144626058</v>
      </c>
      <c r="I186" s="146">
        <v>2176</v>
      </c>
      <c r="J186" s="147">
        <f t="shared" si="57"/>
        <v>13.038709677419355</v>
      </c>
      <c r="K186" s="146">
        <v>3342</v>
      </c>
      <c r="L186" s="147">
        <f t="shared" si="58"/>
        <v>0.53584558823529416</v>
      </c>
      <c r="M186" s="146">
        <v>3536</v>
      </c>
      <c r="N186" s="147">
        <f t="shared" si="59"/>
        <v>5.8049072411729519E-2</v>
      </c>
      <c r="O186" s="147">
        <f>IFERROR(M186/C186-1,"-")</f>
        <v>0.25256818986893381</v>
      </c>
    </row>
    <row r="187" spans="1:16" x14ac:dyDescent="0.25">
      <c r="B187" s="145" t="s">
        <v>75</v>
      </c>
      <c r="C187" s="146">
        <v>3406</v>
      </c>
      <c r="D187" s="147">
        <v>3.6834094368340953E-2</v>
      </c>
      <c r="E187" s="146">
        <v>1630</v>
      </c>
      <c r="F187" s="147">
        <f t="shared" si="55"/>
        <v>-0.5214327657075748</v>
      </c>
      <c r="G187" s="146">
        <v>105</v>
      </c>
      <c r="H187" s="147">
        <f t="shared" si="56"/>
        <v>-0.93558282208588961</v>
      </c>
      <c r="I187" s="146">
        <v>2516</v>
      </c>
      <c r="J187" s="147">
        <f t="shared" si="57"/>
        <v>22.961904761904762</v>
      </c>
      <c r="K187" s="146">
        <v>2951</v>
      </c>
      <c r="L187" s="147">
        <f t="shared" si="58"/>
        <v>0.17289348171701113</v>
      </c>
      <c r="M187" s="146">
        <v>4561</v>
      </c>
      <c r="N187" s="147">
        <f t="shared" si="59"/>
        <v>0.54557777024737386</v>
      </c>
      <c r="O187" s="147">
        <f t="shared" ref="O187:O196" si="61">IFERROR(M187/C187-1,"-")</f>
        <v>0.33910745742806814</v>
      </c>
    </row>
    <row r="188" spans="1:16" x14ac:dyDescent="0.25">
      <c r="B188" s="145" t="s">
        <v>77</v>
      </c>
      <c r="C188" s="146">
        <v>3441</v>
      </c>
      <c r="D188" s="147">
        <v>0.11866059817945374</v>
      </c>
      <c r="E188" s="146">
        <v>0</v>
      </c>
      <c r="F188" s="147">
        <f t="shared" si="55"/>
        <v>-1</v>
      </c>
      <c r="G188" s="146">
        <v>172</v>
      </c>
      <c r="H188" s="147" t="str">
        <f t="shared" si="56"/>
        <v>-</v>
      </c>
      <c r="I188" s="146">
        <v>3467</v>
      </c>
      <c r="J188" s="147">
        <f t="shared" si="57"/>
        <v>19.156976744186046</v>
      </c>
      <c r="K188" s="146">
        <v>2782</v>
      </c>
      <c r="L188" s="147">
        <f t="shared" si="58"/>
        <v>-0.19757715604268822</v>
      </c>
      <c r="M188" s="146">
        <v>3507</v>
      </c>
      <c r="N188" s="147">
        <f t="shared" si="59"/>
        <v>0.26060388209920915</v>
      </c>
      <c r="O188" s="147">
        <f t="shared" si="61"/>
        <v>1.9180470793374038E-2</v>
      </c>
    </row>
    <row r="189" spans="1:16" x14ac:dyDescent="0.25">
      <c r="B189" s="145" t="s">
        <v>79</v>
      </c>
      <c r="C189" s="146">
        <v>2407</v>
      </c>
      <c r="D189" s="147">
        <v>7.1682991985752453E-2</v>
      </c>
      <c r="E189" s="146">
        <v>0</v>
      </c>
      <c r="F189" s="147">
        <f t="shared" si="55"/>
        <v>-1</v>
      </c>
      <c r="G189" s="146">
        <v>579</v>
      </c>
      <c r="H189" s="147" t="str">
        <f t="shared" si="56"/>
        <v>-</v>
      </c>
      <c r="I189" s="146">
        <v>1313</v>
      </c>
      <c r="J189" s="147">
        <f t="shared" si="57"/>
        <v>1.2677029360967187</v>
      </c>
      <c r="K189" s="146">
        <v>3918</v>
      </c>
      <c r="L189" s="147">
        <f t="shared" si="58"/>
        <v>1.9840060929169838</v>
      </c>
      <c r="M189" s="146">
        <v>4860</v>
      </c>
      <c r="N189" s="147">
        <f t="shared" si="59"/>
        <v>0.24042879019908114</v>
      </c>
      <c r="O189" s="147">
        <f t="shared" si="61"/>
        <v>1.0191109264644784</v>
      </c>
    </row>
    <row r="190" spans="1:16" x14ac:dyDescent="0.25">
      <c r="B190" s="145" t="s">
        <v>120</v>
      </c>
      <c r="C190" s="146">
        <v>1924</v>
      </c>
      <c r="D190" s="147">
        <v>-0.23101518784972019</v>
      </c>
      <c r="E190" s="146">
        <v>0</v>
      </c>
      <c r="F190" s="147">
        <f t="shared" si="55"/>
        <v>-1</v>
      </c>
      <c r="G190" s="146">
        <v>585</v>
      </c>
      <c r="H190" s="147" t="str">
        <f t="shared" si="56"/>
        <v>-</v>
      </c>
      <c r="I190" s="146">
        <v>1664</v>
      </c>
      <c r="J190" s="147">
        <f t="shared" si="57"/>
        <v>1.8444444444444446</v>
      </c>
      <c r="K190" s="146">
        <v>2826</v>
      </c>
      <c r="L190" s="147">
        <f t="shared" si="58"/>
        <v>0.69831730769230771</v>
      </c>
      <c r="M190" s="146">
        <v>4328</v>
      </c>
      <c r="N190" s="147">
        <f t="shared" si="59"/>
        <v>0.53149327671620661</v>
      </c>
      <c r="O190" s="147">
        <f t="shared" si="61"/>
        <v>1.2494802494802495</v>
      </c>
    </row>
    <row r="191" spans="1:16" x14ac:dyDescent="0.25">
      <c r="B191" s="145" t="s">
        <v>83</v>
      </c>
      <c r="C191" s="146">
        <v>5655</v>
      </c>
      <c r="D191" s="147">
        <v>0.5493150684931507</v>
      </c>
      <c r="E191" s="146">
        <v>0</v>
      </c>
      <c r="F191" s="147">
        <f t="shared" si="55"/>
        <v>-1</v>
      </c>
      <c r="G191" s="146">
        <v>1857</v>
      </c>
      <c r="H191" s="147" t="str">
        <f t="shared" si="56"/>
        <v>-</v>
      </c>
      <c r="I191" s="146">
        <v>4163</v>
      </c>
      <c r="J191" s="147">
        <f t="shared" si="57"/>
        <v>1.241787829833064</v>
      </c>
      <c r="K191" s="146">
        <v>4579</v>
      </c>
      <c r="L191" s="147">
        <f t="shared" si="58"/>
        <v>9.9927936584194077E-2</v>
      </c>
      <c r="M191" s="146">
        <v>4658</v>
      </c>
      <c r="N191" s="147">
        <f t="shared" si="59"/>
        <v>1.7252675256606231E-2</v>
      </c>
      <c r="O191" s="147">
        <f t="shared" si="61"/>
        <v>-0.17630415561450041</v>
      </c>
    </row>
    <row r="192" spans="1:16" x14ac:dyDescent="0.25">
      <c r="B192" s="145" t="s">
        <v>85</v>
      </c>
      <c r="C192" s="146">
        <v>3842</v>
      </c>
      <c r="D192" s="147">
        <v>0.26008527386028213</v>
      </c>
      <c r="E192" s="146">
        <v>2699</v>
      </c>
      <c r="F192" s="147">
        <f t="shared" si="55"/>
        <v>-0.297501301405518</v>
      </c>
      <c r="G192" s="146">
        <v>2890</v>
      </c>
      <c r="H192" s="147">
        <f t="shared" si="56"/>
        <v>7.076695072248973E-2</v>
      </c>
      <c r="I192" s="146">
        <v>2347</v>
      </c>
      <c r="J192" s="147">
        <f t="shared" si="57"/>
        <v>-0.18788927335640138</v>
      </c>
      <c r="K192" s="146">
        <v>3754</v>
      </c>
      <c r="L192" s="147">
        <f t="shared" si="58"/>
        <v>0.59948870899020035</v>
      </c>
      <c r="M192" s="146"/>
      <c r="N192" s="147"/>
      <c r="O192" s="147"/>
    </row>
    <row r="193" spans="2:16" x14ac:dyDescent="0.25">
      <c r="B193" s="145" t="s">
        <v>87</v>
      </c>
      <c r="C193" s="146">
        <v>3446</v>
      </c>
      <c r="D193" s="147">
        <v>-0.23575072078066095</v>
      </c>
      <c r="E193" s="146">
        <v>1017</v>
      </c>
      <c r="F193" s="147">
        <f t="shared" si="55"/>
        <v>-0.7048752176436448</v>
      </c>
      <c r="G193" s="146">
        <v>3158</v>
      </c>
      <c r="H193" s="147">
        <f t="shared" si="56"/>
        <v>2.105211406096362</v>
      </c>
      <c r="I193" s="146">
        <v>2357</v>
      </c>
      <c r="J193" s="147">
        <f t="shared" si="57"/>
        <v>-0.25364154528182392</v>
      </c>
      <c r="K193" s="146">
        <v>2600</v>
      </c>
      <c r="L193" s="147">
        <f t="shared" si="58"/>
        <v>0.10309715740347891</v>
      </c>
      <c r="M193" s="146"/>
      <c r="N193" s="147"/>
      <c r="O193" s="147"/>
    </row>
    <row r="194" spans="2:16" x14ac:dyDescent="0.25">
      <c r="B194" s="145" t="s">
        <v>89</v>
      </c>
      <c r="C194" s="146">
        <v>2405</v>
      </c>
      <c r="D194" s="147">
        <v>-0.22544283413848631</v>
      </c>
      <c r="E194" s="146">
        <v>641</v>
      </c>
      <c r="F194" s="147">
        <f t="shared" si="55"/>
        <v>-0.73347193347193351</v>
      </c>
      <c r="G194" s="146">
        <v>2408</v>
      </c>
      <c r="H194" s="147">
        <f t="shared" si="56"/>
        <v>2.7566302652106085</v>
      </c>
      <c r="I194" s="146">
        <v>2416</v>
      </c>
      <c r="J194" s="147">
        <f t="shared" si="57"/>
        <v>3.3222591362125353E-3</v>
      </c>
      <c r="K194" s="146">
        <v>3994</v>
      </c>
      <c r="L194" s="147">
        <f t="shared" si="58"/>
        <v>0.6531456953642385</v>
      </c>
      <c r="M194" s="146"/>
      <c r="N194" s="147"/>
      <c r="O194" s="147"/>
    </row>
    <row r="195" spans="2:16" x14ac:dyDescent="0.25">
      <c r="B195" s="145" t="s">
        <v>91</v>
      </c>
      <c r="C195" s="146">
        <v>2799</v>
      </c>
      <c r="D195" s="147">
        <v>-9.0643274853801192E-2</v>
      </c>
      <c r="E195" s="146">
        <v>395</v>
      </c>
      <c r="F195" s="147">
        <f t="shared" si="55"/>
        <v>-0.85887817077527684</v>
      </c>
      <c r="G195" s="146">
        <v>4664</v>
      </c>
      <c r="H195" s="147">
        <f t="shared" si="56"/>
        <v>10.807594936708862</v>
      </c>
      <c r="I195" s="146">
        <v>3088</v>
      </c>
      <c r="J195" s="147">
        <f t="shared" si="57"/>
        <v>-0.33790737564322471</v>
      </c>
      <c r="K195" s="146">
        <v>3416</v>
      </c>
      <c r="L195" s="147">
        <f t="shared" si="58"/>
        <v>0.10621761658031081</v>
      </c>
      <c r="M195" s="146"/>
      <c r="N195" s="147"/>
      <c r="O195" s="147"/>
    </row>
    <row r="196" spans="2:16" x14ac:dyDescent="0.25">
      <c r="B196" s="145" t="s">
        <v>93</v>
      </c>
      <c r="C196" s="146">
        <v>3777</v>
      </c>
      <c r="D196" s="147">
        <v>-7.8802206461781044E-3</v>
      </c>
      <c r="E196" s="146">
        <v>659</v>
      </c>
      <c r="F196" s="147">
        <f t="shared" si="55"/>
        <v>-0.82552290177389465</v>
      </c>
      <c r="G196" s="146">
        <v>3131</v>
      </c>
      <c r="H196" s="147">
        <f t="shared" si="56"/>
        <v>3.7511380880121399</v>
      </c>
      <c r="I196" s="146">
        <v>3054</v>
      </c>
      <c r="J196" s="147">
        <f t="shared" si="57"/>
        <v>-2.459278185883107E-2</v>
      </c>
      <c r="K196" s="146">
        <v>3610</v>
      </c>
      <c r="L196" s="147">
        <f t="shared" si="58"/>
        <v>0.18205631958087753</v>
      </c>
      <c r="M196" s="146"/>
      <c r="N196" s="147"/>
      <c r="O196" s="147"/>
    </row>
    <row r="197" spans="2:16" ht="15.75" x14ac:dyDescent="0.25">
      <c r="B197" s="148" t="s">
        <v>30</v>
      </c>
      <c r="C197" s="149">
        <v>39195</v>
      </c>
      <c r="D197" s="150">
        <v>-1.7573349633251967E-3</v>
      </c>
      <c r="E197" s="149">
        <v>12571</v>
      </c>
      <c r="F197" s="150">
        <f t="shared" si="55"/>
        <v>-0.67927031509121061</v>
      </c>
      <c r="G197" s="149">
        <v>20808</v>
      </c>
      <c r="H197" s="150">
        <f t="shared" si="56"/>
        <v>0.65523824675841214</v>
      </c>
      <c r="I197" s="149">
        <v>32138</v>
      </c>
      <c r="J197" s="150">
        <f t="shared" si="57"/>
        <v>0.5445021145713187</v>
      </c>
      <c r="K197" s="149">
        <v>40929</v>
      </c>
      <c r="L197" s="150">
        <f t="shared" si="58"/>
        <v>0.27353911257701169</v>
      </c>
      <c r="M197" s="149">
        <v>28751</v>
      </c>
      <c r="N197" s="150">
        <v>0.22059010825727032</v>
      </c>
      <c r="O197" s="150">
        <v>0.2540783390037511</v>
      </c>
    </row>
    <row r="198" spans="2:16" ht="6" customHeight="1" x14ac:dyDescent="0.25"/>
    <row r="199" spans="2:16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</row>
    <row r="200" spans="2:16" x14ac:dyDescent="0.25">
      <c r="C200" s="151"/>
      <c r="K200" s="151"/>
      <c r="N200" s="101"/>
      <c r="O200" s="101"/>
    </row>
    <row r="202" spans="2:16" ht="48.75" customHeight="1" thickBot="1" x14ac:dyDescent="0.3">
      <c r="B202" s="12" t="s">
        <v>282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" t="s">
        <v>121</v>
      </c>
    </row>
    <row r="203" spans="2:16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P203" s="1" t="s">
        <v>122</v>
      </c>
    </row>
    <row r="204" spans="2:16" ht="22.5" thickTop="1" thickBot="1" x14ac:dyDescent="0.3">
      <c r="B204" s="152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5"/>
    </row>
    <row r="205" spans="2:16" ht="22.5" thickTop="1" thickBot="1" x14ac:dyDescent="0.3">
      <c r="B205" s="136"/>
      <c r="C205" s="137">
        <f>C7</f>
        <v>2019</v>
      </c>
      <c r="D205" s="138"/>
      <c r="E205" s="139">
        <v>2020</v>
      </c>
      <c r="F205" s="138"/>
      <c r="G205" s="139">
        <v>2021</v>
      </c>
      <c r="H205" s="138"/>
      <c r="I205" s="139">
        <v>2022</v>
      </c>
      <c r="J205" s="138"/>
      <c r="K205" s="139">
        <v>2023</v>
      </c>
      <c r="L205" s="138"/>
      <c r="M205" s="139">
        <v>2024</v>
      </c>
      <c r="N205" s="140"/>
      <c r="O205" s="141"/>
    </row>
    <row r="206" spans="2:16" ht="16.5" thickTop="1" thickBot="1" x14ac:dyDescent="0.3">
      <c r="B206" s="107"/>
      <c r="C206" s="142" t="s">
        <v>69</v>
      </c>
      <c r="D206" s="143" t="str">
        <f>CONCATENATE("var. ",RIGHT(C205,2),"/",RIGHT(C205-1,2))</f>
        <v>var. 19/18</v>
      </c>
      <c r="E206" s="144" t="s">
        <v>69</v>
      </c>
      <c r="F206" s="143" t="str">
        <f>CONCATENATE("var. ",RIGHT(E205,2),"/",RIGHT(E205-1,2))</f>
        <v>var. 20/19</v>
      </c>
      <c r="G206" s="144" t="s">
        <v>69</v>
      </c>
      <c r="H206" s="143" t="str">
        <f>CONCATENATE("var. ",RIGHT(G205,2),"/",RIGHT(G205-1,2))</f>
        <v>var. 21/20</v>
      </c>
      <c r="I206" s="144" t="s">
        <v>69</v>
      </c>
      <c r="J206" s="143" t="s">
        <v>136</v>
      </c>
      <c r="K206" s="144" t="s">
        <v>69</v>
      </c>
      <c r="L206" s="143" t="s">
        <v>249</v>
      </c>
      <c r="M206" s="144" t="s">
        <v>69</v>
      </c>
      <c r="N206" s="143" t="s">
        <v>273</v>
      </c>
      <c r="O206" s="143" t="s">
        <v>274</v>
      </c>
    </row>
    <row r="207" spans="2:16" x14ac:dyDescent="0.25">
      <c r="B207" s="145" t="s">
        <v>71</v>
      </c>
      <c r="C207" s="146">
        <v>2485</v>
      </c>
      <c r="D207" s="147">
        <v>-0.34102360116679931</v>
      </c>
      <c r="E207" s="146">
        <v>2259</v>
      </c>
      <c r="F207" s="147">
        <f t="shared" ref="F207:F219" si="62">IFERROR(E207/C207-1,"-")</f>
        <v>-9.0945674044265568E-2</v>
      </c>
      <c r="G207" s="146">
        <v>192</v>
      </c>
      <c r="H207" s="147">
        <f t="shared" ref="H207:H219" si="63">IFERROR(G207/E207-1,"-")</f>
        <v>-0.91500664010624166</v>
      </c>
      <c r="I207" s="146">
        <v>5030</v>
      </c>
      <c r="J207" s="147">
        <f t="shared" ref="J207:J219" si="64">IFERROR(I207/G207-1,"-")</f>
        <v>25.197916666666668</v>
      </c>
      <c r="K207" s="146">
        <v>5017</v>
      </c>
      <c r="L207" s="147">
        <f t="shared" ref="L207:L219" si="65">IFERROR(K207/I207-1,"-")</f>
        <v>-2.5844930417494583E-3</v>
      </c>
      <c r="M207" s="146">
        <v>5560</v>
      </c>
      <c r="N207" s="147">
        <f t="shared" ref="N207:N215" si="66">IFERROR(M207/K207-1,"-")</f>
        <v>0.10823201116204895</v>
      </c>
      <c r="O207" s="147">
        <f t="shared" ref="O207" si="67">M207/C207-1</f>
        <v>1.2374245472837022</v>
      </c>
    </row>
    <row r="208" spans="2:16" x14ac:dyDescent="0.25">
      <c r="B208" s="145" t="s">
        <v>73</v>
      </c>
      <c r="C208" s="146">
        <v>2739</v>
      </c>
      <c r="D208" s="147">
        <v>-0.40131147540983603</v>
      </c>
      <c r="E208" s="146">
        <v>1854</v>
      </c>
      <c r="F208" s="147">
        <f t="shared" si="62"/>
        <v>-0.32311062431544357</v>
      </c>
      <c r="G208" s="146">
        <v>123</v>
      </c>
      <c r="H208" s="147">
        <f t="shared" si="63"/>
        <v>-0.93365695792880254</v>
      </c>
      <c r="I208" s="146">
        <v>4398</v>
      </c>
      <c r="J208" s="147">
        <f t="shared" si="64"/>
        <v>34.756097560975611</v>
      </c>
      <c r="K208" s="146">
        <v>4633</v>
      </c>
      <c r="L208" s="147">
        <f t="shared" si="65"/>
        <v>5.3433378808549259E-2</v>
      </c>
      <c r="M208" s="146">
        <v>6436</v>
      </c>
      <c r="N208" s="147">
        <f t="shared" si="66"/>
        <v>0.38916468810705807</v>
      </c>
      <c r="O208" s="147">
        <f>IFERROR(M208/C208-1,"-")</f>
        <v>1.3497626871120847</v>
      </c>
    </row>
    <row r="209" spans="2:16" x14ac:dyDescent="0.25">
      <c r="B209" s="145" t="s">
        <v>75</v>
      </c>
      <c r="C209" s="146">
        <v>2705</v>
      </c>
      <c r="D209" s="147">
        <v>0.17201039861351819</v>
      </c>
      <c r="E209" s="146">
        <v>1287</v>
      </c>
      <c r="F209" s="147">
        <f t="shared" si="62"/>
        <v>-0.52421441774491684</v>
      </c>
      <c r="G209" s="146">
        <v>99</v>
      </c>
      <c r="H209" s="147">
        <f t="shared" si="63"/>
        <v>-0.92307692307692313</v>
      </c>
      <c r="I209" s="146">
        <v>3695</v>
      </c>
      <c r="J209" s="147">
        <f t="shared" si="64"/>
        <v>36.323232323232325</v>
      </c>
      <c r="K209" s="146">
        <v>4750</v>
      </c>
      <c r="L209" s="147">
        <f t="shared" si="65"/>
        <v>0.28552097428958056</v>
      </c>
      <c r="M209" s="146">
        <v>4950</v>
      </c>
      <c r="N209" s="147">
        <f t="shared" si="66"/>
        <v>4.2105263157894646E-2</v>
      </c>
      <c r="O209" s="147">
        <f t="shared" ref="O209:O218" si="68">IFERROR(M209/C209-1,"-")</f>
        <v>0.82994454713493537</v>
      </c>
    </row>
    <row r="210" spans="2:16" x14ac:dyDescent="0.25">
      <c r="B210" s="145" t="s">
        <v>77</v>
      </c>
      <c r="C210" s="146">
        <v>3376</v>
      </c>
      <c r="D210" s="147">
        <v>0.25595238095238093</v>
      </c>
      <c r="E210" s="146">
        <v>0</v>
      </c>
      <c r="F210" s="147">
        <f t="shared" si="62"/>
        <v>-1</v>
      </c>
      <c r="G210" s="146">
        <v>71</v>
      </c>
      <c r="H210" s="147" t="str">
        <f t="shared" si="63"/>
        <v>-</v>
      </c>
      <c r="I210" s="146">
        <v>5717</v>
      </c>
      <c r="J210" s="147">
        <f t="shared" si="64"/>
        <v>79.521126760563376</v>
      </c>
      <c r="K210" s="146">
        <v>7114</v>
      </c>
      <c r="L210" s="147">
        <f t="shared" si="65"/>
        <v>0.24435892950848337</v>
      </c>
      <c r="M210" s="146">
        <v>4758</v>
      </c>
      <c r="N210" s="147">
        <f t="shared" si="66"/>
        <v>-0.3311779589541749</v>
      </c>
      <c r="O210" s="147">
        <f t="shared" si="68"/>
        <v>0.40936018957345977</v>
      </c>
    </row>
    <row r="211" spans="2:16" x14ac:dyDescent="0.25">
      <c r="B211" s="145" t="s">
        <v>79</v>
      </c>
      <c r="C211" s="146">
        <v>6870</v>
      </c>
      <c r="D211" s="147">
        <v>0.86634066829665857</v>
      </c>
      <c r="E211" s="146">
        <v>0</v>
      </c>
      <c r="F211" s="147">
        <f t="shared" si="62"/>
        <v>-1</v>
      </c>
      <c r="G211" s="146">
        <v>171</v>
      </c>
      <c r="H211" s="147" t="str">
        <f t="shared" si="63"/>
        <v>-</v>
      </c>
      <c r="I211" s="146">
        <v>5879</v>
      </c>
      <c r="J211" s="147">
        <f t="shared" si="64"/>
        <v>33.380116959064324</v>
      </c>
      <c r="K211" s="146">
        <v>5786</v>
      </c>
      <c r="L211" s="147">
        <f t="shared" si="65"/>
        <v>-1.5819016839598521E-2</v>
      </c>
      <c r="M211" s="146">
        <v>5717</v>
      </c>
      <c r="N211" s="147">
        <f t="shared" si="66"/>
        <v>-1.1925337020394E-2</v>
      </c>
      <c r="O211" s="147">
        <f t="shared" si="68"/>
        <v>-0.16783114992721981</v>
      </c>
    </row>
    <row r="212" spans="2:16" x14ac:dyDescent="0.25">
      <c r="B212" s="145" t="s">
        <v>81</v>
      </c>
      <c r="C212" s="146">
        <v>1634</v>
      </c>
      <c r="D212" s="147">
        <v>-0.38223062381852557</v>
      </c>
      <c r="E212" s="146">
        <v>0</v>
      </c>
      <c r="F212" s="147">
        <f t="shared" si="62"/>
        <v>-1</v>
      </c>
      <c r="G212" s="146">
        <v>425</v>
      </c>
      <c r="H212" s="147" t="str">
        <f t="shared" si="63"/>
        <v>-</v>
      </c>
      <c r="I212" s="146">
        <v>4085</v>
      </c>
      <c r="J212" s="147">
        <f t="shared" si="64"/>
        <v>8.6117647058823525</v>
      </c>
      <c r="K212" s="146">
        <v>5430</v>
      </c>
      <c r="L212" s="147">
        <f t="shared" si="65"/>
        <v>0.32925336597307231</v>
      </c>
      <c r="M212" s="146">
        <v>5221</v>
      </c>
      <c r="N212" s="147">
        <f t="shared" si="66"/>
        <v>-3.8489871086556215E-2</v>
      </c>
      <c r="O212" s="147">
        <f t="shared" si="68"/>
        <v>2.1952264381884943</v>
      </c>
    </row>
    <row r="213" spans="2:16" x14ac:dyDescent="0.25">
      <c r="B213" s="145" t="s">
        <v>83</v>
      </c>
      <c r="C213" s="146">
        <v>3570</v>
      </c>
      <c r="D213" s="147">
        <v>0.17860680092439751</v>
      </c>
      <c r="E213" s="146">
        <v>0</v>
      </c>
      <c r="F213" s="147">
        <f t="shared" si="62"/>
        <v>-1</v>
      </c>
      <c r="G213" s="146">
        <v>768</v>
      </c>
      <c r="H213" s="147" t="str">
        <f t="shared" si="63"/>
        <v>-</v>
      </c>
      <c r="I213" s="146">
        <v>6948</v>
      </c>
      <c r="J213" s="147">
        <f t="shared" si="64"/>
        <v>8.046875</v>
      </c>
      <c r="K213" s="146">
        <v>8333</v>
      </c>
      <c r="L213" s="147">
        <f t="shared" si="65"/>
        <v>0.19933793897524477</v>
      </c>
      <c r="M213" s="146">
        <v>5284</v>
      </c>
      <c r="N213" s="147">
        <f t="shared" si="66"/>
        <v>-0.36589463578543147</v>
      </c>
      <c r="O213" s="147">
        <f t="shared" si="68"/>
        <v>0.48011204481792724</v>
      </c>
    </row>
    <row r="214" spans="2:16" x14ac:dyDescent="0.25">
      <c r="B214" s="145" t="s">
        <v>85</v>
      </c>
      <c r="C214" s="146">
        <v>3944</v>
      </c>
      <c r="D214" s="147">
        <v>-2.0610876583064264E-2</v>
      </c>
      <c r="E214" s="146">
        <v>1357</v>
      </c>
      <c r="F214" s="147">
        <f t="shared" si="62"/>
        <v>-0.6559330628803246</v>
      </c>
      <c r="G214" s="146">
        <v>1257</v>
      </c>
      <c r="H214" s="147">
        <f t="shared" si="63"/>
        <v>-7.3691967575534312E-2</v>
      </c>
      <c r="I214" s="146">
        <v>7259</v>
      </c>
      <c r="J214" s="147">
        <f t="shared" si="64"/>
        <v>4.7748607796340492</v>
      </c>
      <c r="K214" s="146">
        <v>11019</v>
      </c>
      <c r="L214" s="147">
        <f t="shared" si="65"/>
        <v>0.51797768287642931</v>
      </c>
      <c r="M214" s="146"/>
      <c r="N214" s="147"/>
      <c r="O214" s="147"/>
    </row>
    <row r="215" spans="2:16" x14ac:dyDescent="0.25">
      <c r="B215" s="145" t="s">
        <v>87</v>
      </c>
      <c r="C215" s="146">
        <v>3118</v>
      </c>
      <c r="D215" s="147">
        <v>0.12766726943942142</v>
      </c>
      <c r="E215" s="146">
        <v>57</v>
      </c>
      <c r="F215" s="147">
        <f t="shared" si="62"/>
        <v>-0.98171905067350862</v>
      </c>
      <c r="G215" s="146">
        <v>3326</v>
      </c>
      <c r="H215" s="147">
        <f t="shared" si="63"/>
        <v>57.350877192982459</v>
      </c>
      <c r="I215" s="146">
        <v>5770</v>
      </c>
      <c r="J215" s="147">
        <f t="shared" si="64"/>
        <v>0.73481659651232722</v>
      </c>
      <c r="K215" s="146">
        <v>7531</v>
      </c>
      <c r="L215" s="147">
        <f t="shared" si="65"/>
        <v>0.30519930675909879</v>
      </c>
      <c r="M215" s="146"/>
      <c r="N215" s="147"/>
      <c r="O215" s="147"/>
    </row>
    <row r="216" spans="2:16" x14ac:dyDescent="0.25">
      <c r="B216" s="145" t="s">
        <v>89</v>
      </c>
      <c r="C216" s="146">
        <v>2824</v>
      </c>
      <c r="D216" s="147">
        <v>9.7125097125097204E-2</v>
      </c>
      <c r="E216" s="146">
        <v>87</v>
      </c>
      <c r="F216" s="147">
        <f t="shared" si="62"/>
        <v>-0.96919263456090654</v>
      </c>
      <c r="G216" s="146">
        <v>6408</v>
      </c>
      <c r="H216" s="147">
        <f t="shared" si="63"/>
        <v>72.65517241379311</v>
      </c>
      <c r="I216" s="146">
        <v>4458</v>
      </c>
      <c r="J216" s="147">
        <f t="shared" si="64"/>
        <v>-0.30430711610486894</v>
      </c>
      <c r="K216" s="146">
        <v>7404</v>
      </c>
      <c r="L216" s="147">
        <f t="shared" si="65"/>
        <v>0.66083445491251691</v>
      </c>
      <c r="M216" s="146"/>
      <c r="N216" s="147"/>
      <c r="O216" s="147"/>
    </row>
    <row r="217" spans="2:16" x14ac:dyDescent="0.25">
      <c r="B217" s="145" t="s">
        <v>91</v>
      </c>
      <c r="C217" s="146">
        <v>2361</v>
      </c>
      <c r="D217" s="147">
        <v>-0.18782249742002066</v>
      </c>
      <c r="E217" s="146">
        <v>659</v>
      </c>
      <c r="F217" s="147">
        <f t="shared" si="62"/>
        <v>-0.72088098263447686</v>
      </c>
      <c r="G217" s="146">
        <v>5144</v>
      </c>
      <c r="H217" s="147">
        <f t="shared" si="63"/>
        <v>6.8057663125948409</v>
      </c>
      <c r="I217" s="146">
        <v>3763</v>
      </c>
      <c r="J217" s="147">
        <f t="shared" si="64"/>
        <v>-0.26846811819595651</v>
      </c>
      <c r="K217" s="146">
        <v>5727</v>
      </c>
      <c r="L217" s="147">
        <f t="shared" si="65"/>
        <v>0.52192399681105495</v>
      </c>
      <c r="M217" s="146"/>
      <c r="N217" s="147"/>
      <c r="O217" s="147"/>
    </row>
    <row r="218" spans="2:16" x14ac:dyDescent="0.25">
      <c r="B218" s="145" t="s">
        <v>93</v>
      </c>
      <c r="C218" s="146">
        <v>3220</v>
      </c>
      <c r="D218" s="147">
        <v>0.25634022629730779</v>
      </c>
      <c r="E218" s="146">
        <v>515</v>
      </c>
      <c r="F218" s="147">
        <f t="shared" si="62"/>
        <v>-0.84006211180124224</v>
      </c>
      <c r="G218" s="146">
        <v>4373</v>
      </c>
      <c r="H218" s="147">
        <f t="shared" si="63"/>
        <v>7.4912621359223301</v>
      </c>
      <c r="I218" s="146">
        <v>3879</v>
      </c>
      <c r="J218" s="147">
        <f t="shared" si="64"/>
        <v>-0.11296592728104271</v>
      </c>
      <c r="K218" s="146">
        <v>5808</v>
      </c>
      <c r="L218" s="147">
        <f t="shared" si="65"/>
        <v>0.49729311678267596</v>
      </c>
      <c r="M218" s="146"/>
      <c r="N218" s="147"/>
      <c r="O218" s="147"/>
    </row>
    <row r="219" spans="2:16" ht="15.75" x14ac:dyDescent="0.25">
      <c r="B219" s="148" t="s">
        <v>30</v>
      </c>
      <c r="C219" s="149">
        <v>38846</v>
      </c>
      <c r="D219" s="150">
        <v>3.4982548690485782E-2</v>
      </c>
      <c r="E219" s="149">
        <v>8958</v>
      </c>
      <c r="F219" s="150">
        <f t="shared" si="62"/>
        <v>-0.76939710652319415</v>
      </c>
      <c r="G219" s="149">
        <v>22357</v>
      </c>
      <c r="H219" s="150">
        <f t="shared" si="63"/>
        <v>1.4957579816923419</v>
      </c>
      <c r="I219" s="149">
        <v>60881</v>
      </c>
      <c r="J219" s="150">
        <f t="shared" si="64"/>
        <v>1.7231292212729792</v>
      </c>
      <c r="K219" s="149">
        <v>78552</v>
      </c>
      <c r="L219" s="150">
        <f t="shared" si="65"/>
        <v>0.29025475928450595</v>
      </c>
      <c r="M219" s="149">
        <v>37926</v>
      </c>
      <c r="N219" s="150">
        <v>-7.6394807977985035E-2</v>
      </c>
      <c r="O219" s="150">
        <v>0.62222507378416525</v>
      </c>
    </row>
    <row r="220" spans="2:16" ht="6" customHeight="1" x14ac:dyDescent="0.25"/>
    <row r="221" spans="2:16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</row>
    <row r="222" spans="2:16" x14ac:dyDescent="0.25">
      <c r="C222" s="151"/>
      <c r="K222" s="151"/>
      <c r="N222" s="101"/>
      <c r="O222" s="101"/>
    </row>
    <row r="224" spans="2:16" ht="48.75" customHeight="1" thickBot="1" x14ac:dyDescent="0.3">
      <c r="B224" s="12" t="s">
        <v>283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" t="s">
        <v>147</v>
      </c>
    </row>
    <row r="225" spans="2:16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P225" s="1" t="s">
        <v>148</v>
      </c>
    </row>
    <row r="226" spans="2:16" ht="22.5" thickTop="1" thickBot="1" x14ac:dyDescent="0.3">
      <c r="B226" s="152" t="str">
        <f>C226</f>
        <v>Dinamarca</v>
      </c>
      <c r="C226" s="133" t="s">
        <v>128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5"/>
    </row>
    <row r="227" spans="2:16" ht="22.5" thickTop="1" thickBot="1" x14ac:dyDescent="0.3">
      <c r="B227" s="136"/>
      <c r="C227" s="137">
        <f>C7</f>
        <v>2019</v>
      </c>
      <c r="D227" s="138"/>
      <c r="E227" s="139">
        <v>2020</v>
      </c>
      <c r="F227" s="138"/>
      <c r="G227" s="139">
        <v>2021</v>
      </c>
      <c r="H227" s="138"/>
      <c r="I227" s="139">
        <v>2022</v>
      </c>
      <c r="J227" s="138"/>
      <c r="K227" s="139">
        <v>2023</v>
      </c>
      <c r="L227" s="138"/>
      <c r="M227" s="139">
        <v>2024</v>
      </c>
      <c r="N227" s="140"/>
      <c r="O227" s="141"/>
    </row>
    <row r="228" spans="2:16" ht="16.5" thickTop="1" thickBot="1" x14ac:dyDescent="0.3">
      <c r="B228" s="107"/>
      <c r="C228" s="142" t="s">
        <v>69</v>
      </c>
      <c r="D228" s="143" t="str">
        <f>CONCATENATE("var. ",RIGHT(C227,2),"/",RIGHT(C227-1,2))</f>
        <v>var. 19/18</v>
      </c>
      <c r="E228" s="144" t="s">
        <v>69</v>
      </c>
      <c r="F228" s="143" t="str">
        <f>CONCATENATE("var. ",RIGHT(E227,2),"/",RIGHT(E227-1,2))</f>
        <v>var. 20/19</v>
      </c>
      <c r="G228" s="144" t="s">
        <v>69</v>
      </c>
      <c r="H228" s="143" t="str">
        <f>CONCATENATE("var. ",RIGHT(G227,2),"/",RIGHT(G227-1,2))</f>
        <v>var. 21/20</v>
      </c>
      <c r="I228" s="144" t="s">
        <v>69</v>
      </c>
      <c r="J228" s="143" t="s">
        <v>136</v>
      </c>
      <c r="K228" s="144" t="s">
        <v>69</v>
      </c>
      <c r="L228" s="143" t="s">
        <v>249</v>
      </c>
      <c r="M228" s="144" t="s">
        <v>69</v>
      </c>
      <c r="N228" s="143" t="s">
        <v>273</v>
      </c>
      <c r="O228" s="143" t="s">
        <v>274</v>
      </c>
    </row>
    <row r="229" spans="2:16" x14ac:dyDescent="0.25">
      <c r="B229" s="145" t="s">
        <v>71</v>
      </c>
      <c r="C229" s="146">
        <v>3323</v>
      </c>
      <c r="D229" s="147">
        <v>-0.11054603854389722</v>
      </c>
      <c r="E229" s="146">
        <v>4664</v>
      </c>
      <c r="F229" s="147">
        <f t="shared" ref="F229:F241" si="69">IFERROR(E229/C229-1,"-")</f>
        <v>0.40355100812518807</v>
      </c>
      <c r="G229" s="146">
        <v>95</v>
      </c>
      <c r="H229" s="147">
        <f t="shared" ref="H229:H241" si="70">IFERROR(G229/E229-1,"-")</f>
        <v>-0.97963121783876506</v>
      </c>
      <c r="I229" s="146">
        <v>3368</v>
      </c>
      <c r="J229" s="147">
        <f t="shared" ref="J229:J241" si="71">IFERROR(I229/G229-1,"-")</f>
        <v>34.452631578947368</v>
      </c>
      <c r="K229" s="146">
        <v>6826</v>
      </c>
      <c r="L229" s="147">
        <f t="shared" ref="L229:L241" si="72">IFERROR(K229/I229-1,"-")</f>
        <v>1.0267220902612828</v>
      </c>
      <c r="M229" s="146">
        <v>5393</v>
      </c>
      <c r="N229" s="147">
        <f t="shared" ref="N229:N237" si="73">IFERROR(M229/K229-1,"-")</f>
        <v>-0.20993261060650459</v>
      </c>
      <c r="O229" s="147">
        <f t="shared" ref="O229" si="74">M229/C229-1</f>
        <v>0.62293108636773997</v>
      </c>
    </row>
    <row r="230" spans="2:16" x14ac:dyDescent="0.25">
      <c r="B230" s="145" t="s">
        <v>73</v>
      </c>
      <c r="C230" s="146">
        <v>3497</v>
      </c>
      <c r="D230" s="147">
        <v>0.22486865148861646</v>
      </c>
      <c r="E230" s="146">
        <v>7381</v>
      </c>
      <c r="F230" s="147">
        <f t="shared" si="69"/>
        <v>1.1106662853874751</v>
      </c>
      <c r="G230" s="146">
        <v>36</v>
      </c>
      <c r="H230" s="147">
        <f t="shared" si="70"/>
        <v>-0.99512261211217989</v>
      </c>
      <c r="I230" s="146">
        <v>3577</v>
      </c>
      <c r="J230" s="147">
        <f t="shared" si="71"/>
        <v>98.361111111111114</v>
      </c>
      <c r="K230" s="146">
        <v>5937</v>
      </c>
      <c r="L230" s="147">
        <f t="shared" si="72"/>
        <v>0.65977075761811577</v>
      </c>
      <c r="M230" s="146">
        <v>5083</v>
      </c>
      <c r="N230" s="147">
        <f t="shared" si="73"/>
        <v>-0.14384369210038739</v>
      </c>
      <c r="O230" s="147">
        <f>IFERROR(M230/C230-1,"-")</f>
        <v>0.45353159851301106</v>
      </c>
    </row>
    <row r="231" spans="2:16" x14ac:dyDescent="0.25">
      <c r="B231" s="145" t="s">
        <v>75</v>
      </c>
      <c r="C231" s="146">
        <v>3601</v>
      </c>
      <c r="D231" s="147">
        <v>0.1904132231404958</v>
      </c>
      <c r="E231" s="146">
        <v>3235</v>
      </c>
      <c r="F231" s="147">
        <f t="shared" si="69"/>
        <v>-0.10163843376839765</v>
      </c>
      <c r="G231" s="146">
        <v>3</v>
      </c>
      <c r="H231" s="147">
        <f t="shared" si="70"/>
        <v>-0.9990726429675425</v>
      </c>
      <c r="I231" s="146">
        <v>4011</v>
      </c>
      <c r="J231" s="147">
        <f t="shared" si="71"/>
        <v>1336</v>
      </c>
      <c r="K231" s="146">
        <v>3783</v>
      </c>
      <c r="L231" s="147">
        <f t="shared" si="72"/>
        <v>-5.6843679880329123E-2</v>
      </c>
      <c r="M231" s="146">
        <v>4024</v>
      </c>
      <c r="N231" s="147">
        <f t="shared" si="73"/>
        <v>6.3706053396775042E-2</v>
      </c>
      <c r="O231" s="147">
        <f t="shared" ref="O231:O240" si="75">IFERROR(M231/C231-1,"-")</f>
        <v>0.11746737017495135</v>
      </c>
    </row>
    <row r="232" spans="2:16" x14ac:dyDescent="0.25">
      <c r="B232" s="145" t="s">
        <v>77</v>
      </c>
      <c r="C232" s="146">
        <v>992</v>
      </c>
      <c r="D232" s="147">
        <v>-0.27165932452276065</v>
      </c>
      <c r="E232" s="146">
        <v>0</v>
      </c>
      <c r="F232" s="147">
        <f t="shared" si="69"/>
        <v>-1</v>
      </c>
      <c r="G232" s="146">
        <v>0</v>
      </c>
      <c r="H232" s="147" t="str">
        <f t="shared" si="70"/>
        <v>-</v>
      </c>
      <c r="I232" s="146">
        <v>2697</v>
      </c>
      <c r="J232" s="147" t="str">
        <f t="shared" si="71"/>
        <v>-</v>
      </c>
      <c r="K232" s="146">
        <v>1857</v>
      </c>
      <c r="L232" s="147">
        <f t="shared" si="72"/>
        <v>-0.31145717463848721</v>
      </c>
      <c r="M232" s="146">
        <v>1498</v>
      </c>
      <c r="N232" s="147">
        <f t="shared" si="73"/>
        <v>-0.19332256327409802</v>
      </c>
      <c r="O232" s="147">
        <f t="shared" si="75"/>
        <v>0.51008064516129026</v>
      </c>
    </row>
    <row r="233" spans="2:16" x14ac:dyDescent="0.25">
      <c r="B233" s="145" t="s">
        <v>79</v>
      </c>
      <c r="C233" s="146">
        <v>24</v>
      </c>
      <c r="D233" s="147">
        <v>-0.77981651376146788</v>
      </c>
      <c r="E233" s="146">
        <v>0</v>
      </c>
      <c r="F233" s="147">
        <f t="shared" si="69"/>
        <v>-1</v>
      </c>
      <c r="G233" s="146">
        <v>46</v>
      </c>
      <c r="H233" s="147" t="str">
        <f t="shared" si="70"/>
        <v>-</v>
      </c>
      <c r="I233" s="146">
        <v>98</v>
      </c>
      <c r="J233" s="147">
        <f t="shared" si="71"/>
        <v>1.1304347826086958</v>
      </c>
      <c r="K233" s="146">
        <v>46</v>
      </c>
      <c r="L233" s="147">
        <f t="shared" si="72"/>
        <v>-0.53061224489795911</v>
      </c>
      <c r="M233" s="146">
        <v>193</v>
      </c>
      <c r="N233" s="147">
        <f t="shared" si="73"/>
        <v>3.1956521739130439</v>
      </c>
      <c r="O233" s="147">
        <f t="shared" si="75"/>
        <v>7.0416666666666661</v>
      </c>
    </row>
    <row r="234" spans="2:16" x14ac:dyDescent="0.25">
      <c r="B234" s="145" t="s">
        <v>81</v>
      </c>
      <c r="C234" s="146">
        <v>59</v>
      </c>
      <c r="D234" s="147">
        <v>-0.28915662650602414</v>
      </c>
      <c r="E234" s="146">
        <v>0</v>
      </c>
      <c r="F234" s="147">
        <f t="shared" si="69"/>
        <v>-1</v>
      </c>
      <c r="G234" s="146">
        <v>20</v>
      </c>
      <c r="H234" s="147" t="str">
        <f t="shared" si="70"/>
        <v>-</v>
      </c>
      <c r="I234" s="146">
        <v>86</v>
      </c>
      <c r="J234" s="147">
        <f t="shared" si="71"/>
        <v>3.3</v>
      </c>
      <c r="K234" s="146">
        <v>6</v>
      </c>
      <c r="L234" s="147">
        <f t="shared" si="72"/>
        <v>-0.93023255813953487</v>
      </c>
      <c r="M234" s="146">
        <v>28</v>
      </c>
      <c r="N234" s="147">
        <f t="shared" si="73"/>
        <v>3.666666666666667</v>
      </c>
      <c r="O234" s="147">
        <f t="shared" si="75"/>
        <v>-0.52542372881355925</v>
      </c>
    </row>
    <row r="235" spans="2:16" x14ac:dyDescent="0.25">
      <c r="B235" s="145" t="s">
        <v>83</v>
      </c>
      <c r="C235" s="146">
        <v>255</v>
      </c>
      <c r="D235" s="147">
        <v>-0.55419580419580416</v>
      </c>
      <c r="E235" s="146">
        <v>0</v>
      </c>
      <c r="F235" s="147">
        <f t="shared" si="69"/>
        <v>-1</v>
      </c>
      <c r="G235" s="146">
        <v>222</v>
      </c>
      <c r="H235" s="147" t="str">
        <f t="shared" si="70"/>
        <v>-</v>
      </c>
      <c r="I235" s="146">
        <v>683</v>
      </c>
      <c r="J235" s="147">
        <f t="shared" si="71"/>
        <v>2.0765765765765765</v>
      </c>
      <c r="K235" s="146">
        <v>35</v>
      </c>
      <c r="L235" s="147">
        <f t="shared" si="72"/>
        <v>-0.94875549048316254</v>
      </c>
      <c r="M235" s="146">
        <v>144</v>
      </c>
      <c r="N235" s="147">
        <f t="shared" si="73"/>
        <v>3.1142857142857139</v>
      </c>
      <c r="O235" s="147">
        <f t="shared" si="75"/>
        <v>-0.43529411764705883</v>
      </c>
    </row>
    <row r="236" spans="2:16" x14ac:dyDescent="0.25">
      <c r="B236" s="145" t="s">
        <v>85</v>
      </c>
      <c r="C236" s="146">
        <v>331</v>
      </c>
      <c r="D236" s="147">
        <v>4.092307692307692</v>
      </c>
      <c r="E236" s="146">
        <v>9</v>
      </c>
      <c r="F236" s="147">
        <f t="shared" si="69"/>
        <v>-0.97280966767371602</v>
      </c>
      <c r="G236" s="146">
        <v>10</v>
      </c>
      <c r="H236" s="147">
        <f t="shared" si="70"/>
        <v>0.11111111111111116</v>
      </c>
      <c r="I236" s="146">
        <v>164</v>
      </c>
      <c r="J236" s="147">
        <f t="shared" si="71"/>
        <v>15.399999999999999</v>
      </c>
      <c r="K236" s="146">
        <v>110</v>
      </c>
      <c r="L236" s="147">
        <f t="shared" si="72"/>
        <v>-0.32926829268292679</v>
      </c>
      <c r="M236" s="146"/>
      <c r="N236" s="147"/>
      <c r="O236" s="147"/>
    </row>
    <row r="237" spans="2:16" x14ac:dyDescent="0.25">
      <c r="B237" s="145" t="s">
        <v>87</v>
      </c>
      <c r="C237" s="146">
        <v>45</v>
      </c>
      <c r="D237" s="147">
        <v>-0.90663900414937759</v>
      </c>
      <c r="E237" s="146">
        <v>6</v>
      </c>
      <c r="F237" s="147">
        <f t="shared" si="69"/>
        <v>-0.8666666666666667</v>
      </c>
      <c r="G237" s="146">
        <v>20</v>
      </c>
      <c r="H237" s="147">
        <f t="shared" si="70"/>
        <v>2.3333333333333335</v>
      </c>
      <c r="I237" s="146">
        <v>126</v>
      </c>
      <c r="J237" s="147">
        <f t="shared" si="71"/>
        <v>5.3</v>
      </c>
      <c r="K237" s="146">
        <v>46</v>
      </c>
      <c r="L237" s="147">
        <f t="shared" si="72"/>
        <v>-0.63492063492063489</v>
      </c>
      <c r="M237" s="146"/>
      <c r="N237" s="147"/>
      <c r="O237" s="147"/>
    </row>
    <row r="238" spans="2:16" x14ac:dyDescent="0.25">
      <c r="B238" s="145" t="s">
        <v>89</v>
      </c>
      <c r="C238" s="146">
        <v>1656</v>
      </c>
      <c r="D238" s="147">
        <v>3.1608040201005023</v>
      </c>
      <c r="E238" s="146">
        <v>3</v>
      </c>
      <c r="F238" s="147">
        <f t="shared" si="69"/>
        <v>-0.99818840579710144</v>
      </c>
      <c r="G238" s="146">
        <v>1715</v>
      </c>
      <c r="H238" s="147">
        <f t="shared" si="70"/>
        <v>570.66666666666663</v>
      </c>
      <c r="I238" s="146">
        <v>539</v>
      </c>
      <c r="J238" s="147">
        <f t="shared" si="71"/>
        <v>-0.68571428571428572</v>
      </c>
      <c r="K238" s="146">
        <v>545</v>
      </c>
      <c r="L238" s="147">
        <f t="shared" si="72"/>
        <v>1.1131725417439675E-2</v>
      </c>
      <c r="M238" s="146"/>
      <c r="N238" s="147"/>
      <c r="O238" s="147"/>
    </row>
    <row r="239" spans="2:16" x14ac:dyDescent="0.25">
      <c r="B239" s="145" t="s">
        <v>91</v>
      </c>
      <c r="C239" s="146">
        <v>2411</v>
      </c>
      <c r="D239" s="147">
        <v>1.9450317124735772E-2</v>
      </c>
      <c r="E239" s="146">
        <v>11</v>
      </c>
      <c r="F239" s="147">
        <f t="shared" si="69"/>
        <v>-0.99543757776856079</v>
      </c>
      <c r="G239" s="146">
        <v>3877</v>
      </c>
      <c r="H239" s="147">
        <f t="shared" si="70"/>
        <v>351.45454545454544</v>
      </c>
      <c r="I239" s="146">
        <v>5248</v>
      </c>
      <c r="J239" s="147">
        <f t="shared" si="71"/>
        <v>0.35362393603301512</v>
      </c>
      <c r="K239" s="146">
        <v>4889</v>
      </c>
      <c r="L239" s="147">
        <f t="shared" si="72"/>
        <v>-6.8407012195121908E-2</v>
      </c>
      <c r="M239" s="146"/>
      <c r="N239" s="147"/>
      <c r="O239" s="147"/>
    </row>
    <row r="240" spans="2:16" x14ac:dyDescent="0.25">
      <c r="B240" s="145" t="s">
        <v>93</v>
      </c>
      <c r="C240" s="146">
        <v>2487</v>
      </c>
      <c r="D240" s="147">
        <v>0.26051697921946282</v>
      </c>
      <c r="E240" s="146">
        <v>51</v>
      </c>
      <c r="F240" s="147">
        <f t="shared" si="69"/>
        <v>-0.97949336550060317</v>
      </c>
      <c r="G240" s="146">
        <v>3914</v>
      </c>
      <c r="H240" s="147">
        <f t="shared" si="70"/>
        <v>75.745098039215691</v>
      </c>
      <c r="I240" s="146">
        <v>4094</v>
      </c>
      <c r="J240" s="147">
        <f t="shared" si="71"/>
        <v>4.598875830352589E-2</v>
      </c>
      <c r="K240" s="146">
        <v>4075</v>
      </c>
      <c r="L240" s="147">
        <f t="shared" si="72"/>
        <v>-4.6409379579872567E-3</v>
      </c>
      <c r="M240" s="146"/>
      <c r="N240" s="147"/>
      <c r="O240" s="147"/>
    </row>
    <row r="241" spans="2:16" ht="15.75" x14ac:dyDescent="0.25">
      <c r="B241" s="148" t="s">
        <v>30</v>
      </c>
      <c r="C241" s="149">
        <v>18681</v>
      </c>
      <c r="D241" s="150">
        <v>9.7268722466960389E-2</v>
      </c>
      <c r="E241" s="149">
        <v>15372</v>
      </c>
      <c r="F241" s="150">
        <f t="shared" si="69"/>
        <v>-0.17713184519030034</v>
      </c>
      <c r="G241" s="149">
        <v>9958</v>
      </c>
      <c r="H241" s="150">
        <f t="shared" si="70"/>
        <v>-0.35219880301847517</v>
      </c>
      <c r="I241" s="149">
        <v>24691</v>
      </c>
      <c r="J241" s="150">
        <f t="shared" si="71"/>
        <v>1.4795139586262303</v>
      </c>
      <c r="K241" s="149">
        <v>28155</v>
      </c>
      <c r="L241" s="150">
        <f t="shared" si="72"/>
        <v>0.14029403426349685</v>
      </c>
      <c r="M241" s="149">
        <v>16363</v>
      </c>
      <c r="N241" s="150">
        <v>-0.11503515413737153</v>
      </c>
      <c r="O241" s="150">
        <v>0.39247723597991668</v>
      </c>
    </row>
    <row r="242" spans="2:16" ht="6" customHeight="1" x14ac:dyDescent="0.25"/>
    <row r="243" spans="2:16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</row>
    <row r="244" spans="2:16" x14ac:dyDescent="0.25">
      <c r="C244" s="151"/>
      <c r="K244" s="151"/>
      <c r="N244" s="101"/>
      <c r="O244" s="101"/>
    </row>
    <row r="250" spans="2:16" ht="48.75" customHeight="1" thickBot="1" x14ac:dyDescent="0.3">
      <c r="B250" s="12" t="s">
        <v>284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" t="s">
        <v>147</v>
      </c>
    </row>
    <row r="251" spans="2:16" ht="10.5" customHeight="1" thickBot="1" x14ac:dyDescent="0.3">
      <c r="B251" s="130"/>
      <c r="C251" s="131"/>
      <c r="D251" s="130"/>
      <c r="E251" s="130"/>
      <c r="F251" s="130"/>
      <c r="G251" s="130"/>
      <c r="H251" s="130"/>
      <c r="I251" s="130"/>
      <c r="J251" s="130"/>
      <c r="K251" s="130"/>
      <c r="L251" s="130"/>
      <c r="M251" s="4"/>
      <c r="N251" s="4"/>
      <c r="P251" s="1" t="s">
        <v>148</v>
      </c>
    </row>
    <row r="252" spans="2:16" ht="22.5" thickTop="1" thickBot="1" x14ac:dyDescent="0.3">
      <c r="B252" s="152" t="str">
        <f>C252</f>
        <v>Suecia</v>
      </c>
      <c r="C252" s="133" t="s">
        <v>131</v>
      </c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5"/>
    </row>
    <row r="253" spans="2:16" ht="22.5" thickTop="1" thickBot="1" x14ac:dyDescent="0.3">
      <c r="B253" s="136"/>
      <c r="C253" s="137">
        <f>C7</f>
        <v>2019</v>
      </c>
      <c r="D253" s="138"/>
      <c r="E253" s="139">
        <v>2020</v>
      </c>
      <c r="F253" s="138"/>
      <c r="G253" s="139">
        <v>2021</v>
      </c>
      <c r="H253" s="138"/>
      <c r="I253" s="139">
        <v>2022</v>
      </c>
      <c r="J253" s="138"/>
      <c r="K253" s="139">
        <v>2023</v>
      </c>
      <c r="L253" s="138"/>
      <c r="M253" s="139">
        <v>2024</v>
      </c>
      <c r="N253" s="140"/>
      <c r="O253" s="141"/>
    </row>
    <row r="254" spans="2:16" ht="16.5" thickTop="1" thickBot="1" x14ac:dyDescent="0.3">
      <c r="B254" s="107"/>
      <c r="C254" s="142" t="s">
        <v>69</v>
      </c>
      <c r="D254" s="143" t="str">
        <f>CONCATENATE("var. ",RIGHT(C253,2),"/",RIGHT(C253-1,2))</f>
        <v>var. 19/18</v>
      </c>
      <c r="E254" s="144" t="s">
        <v>69</v>
      </c>
      <c r="F254" s="143" t="str">
        <f>CONCATENATE("var. ",RIGHT(E253,2),"/",RIGHT(E253-1,2))</f>
        <v>var. 20/19</v>
      </c>
      <c r="G254" s="144" t="s">
        <v>69</v>
      </c>
      <c r="H254" s="143" t="str">
        <f>CONCATENATE("var. ",RIGHT(G253,2),"/",RIGHT(G253-1,2))</f>
        <v>var. 21/20</v>
      </c>
      <c r="I254" s="144" t="s">
        <v>69</v>
      </c>
      <c r="J254" s="143" t="s">
        <v>136</v>
      </c>
      <c r="K254" s="144" t="s">
        <v>69</v>
      </c>
      <c r="L254" s="143" t="s">
        <v>249</v>
      </c>
      <c r="M254" s="144" t="s">
        <v>69</v>
      </c>
      <c r="N254" s="143" t="s">
        <v>273</v>
      </c>
      <c r="O254" s="143" t="s">
        <v>274</v>
      </c>
    </row>
    <row r="255" spans="2:16" x14ac:dyDescent="0.25">
      <c r="B255" s="145" t="s">
        <v>71</v>
      </c>
      <c r="C255" s="146">
        <v>12100</v>
      </c>
      <c r="D255" s="147">
        <v>-0.23456477732793524</v>
      </c>
      <c r="E255" s="146">
        <v>9860</v>
      </c>
      <c r="F255" s="147">
        <f t="shared" ref="F255:J267" si="76">IFERROR(E255/C255-1,"-")</f>
        <v>-0.18512396694214872</v>
      </c>
      <c r="G255" s="146">
        <v>61</v>
      </c>
      <c r="H255" s="147">
        <f t="shared" si="76"/>
        <v>-0.9938133874239351</v>
      </c>
      <c r="I255" s="146">
        <v>1650</v>
      </c>
      <c r="J255" s="147">
        <f t="shared" si="76"/>
        <v>26.049180327868854</v>
      </c>
      <c r="K255" s="146">
        <v>4002</v>
      </c>
      <c r="L255" s="147">
        <f t="shared" ref="L255:L267" si="77">IFERROR(K255/I255-1,"-")</f>
        <v>1.4254545454545453</v>
      </c>
      <c r="M255" s="146">
        <v>3362</v>
      </c>
      <c r="N255" s="147">
        <f t="shared" ref="N255:N263" si="78">IFERROR(M255/K255-1,"-")</f>
        <v>-0.15992003998001003</v>
      </c>
      <c r="O255" s="147">
        <f t="shared" ref="O255" si="79">M255/C255-1</f>
        <v>-0.72214876033057851</v>
      </c>
    </row>
    <row r="256" spans="2:16" x14ac:dyDescent="0.25">
      <c r="B256" s="145" t="s">
        <v>73</v>
      </c>
      <c r="C256" s="146">
        <v>8468</v>
      </c>
      <c r="D256" s="147">
        <v>-0.42806970147237611</v>
      </c>
      <c r="E256" s="146">
        <v>14874</v>
      </c>
      <c r="F256" s="147">
        <f t="shared" si="76"/>
        <v>0.75649504015115721</v>
      </c>
      <c r="G256" s="146">
        <v>35</v>
      </c>
      <c r="H256" s="147">
        <f t="shared" si="76"/>
        <v>-0.99764690063197525</v>
      </c>
      <c r="I256" s="146">
        <v>1120</v>
      </c>
      <c r="J256" s="147">
        <f t="shared" si="76"/>
        <v>31</v>
      </c>
      <c r="K256" s="146">
        <v>3629</v>
      </c>
      <c r="L256" s="147">
        <f t="shared" si="77"/>
        <v>2.2401785714285714</v>
      </c>
      <c r="M256" s="146">
        <v>3238</v>
      </c>
      <c r="N256" s="147">
        <f t="shared" si="78"/>
        <v>-0.10774317993937721</v>
      </c>
      <c r="O256" s="147">
        <f>IFERROR(M256/C256-1,"-")</f>
        <v>-0.61761927255550308</v>
      </c>
    </row>
    <row r="257" spans="2:15" x14ac:dyDescent="0.25">
      <c r="B257" s="145" t="s">
        <v>75</v>
      </c>
      <c r="C257" s="146">
        <v>7726</v>
      </c>
      <c r="D257" s="147">
        <v>-0.43957638183664582</v>
      </c>
      <c r="E257" s="146">
        <v>4046</v>
      </c>
      <c r="F257" s="147">
        <f t="shared" si="76"/>
        <v>-0.47631374579342478</v>
      </c>
      <c r="G257" s="146">
        <v>64</v>
      </c>
      <c r="H257" s="147">
        <f t="shared" si="76"/>
        <v>-0.98418190805734063</v>
      </c>
      <c r="I257" s="146">
        <v>2215</v>
      </c>
      <c r="J257" s="147">
        <f t="shared" si="76"/>
        <v>33.609375</v>
      </c>
      <c r="K257" s="146">
        <v>2337</v>
      </c>
      <c r="L257" s="147">
        <f t="shared" si="77"/>
        <v>5.5079006772009054E-2</v>
      </c>
      <c r="M257" s="146">
        <v>2853</v>
      </c>
      <c r="N257" s="147">
        <f t="shared" si="78"/>
        <v>0.22079589216944795</v>
      </c>
      <c r="O257" s="147">
        <f t="shared" ref="O257:O266" si="80">IFERROR(M257/C257-1,"-")</f>
        <v>-0.63072741392699971</v>
      </c>
    </row>
    <row r="258" spans="2:15" x14ac:dyDescent="0.25">
      <c r="B258" s="145" t="s">
        <v>77</v>
      </c>
      <c r="C258" s="146">
        <v>4480</v>
      </c>
      <c r="D258" s="147">
        <v>-0.43420055569588278</v>
      </c>
      <c r="E258" s="146">
        <v>0</v>
      </c>
      <c r="F258" s="147">
        <f t="shared" si="76"/>
        <v>-1</v>
      </c>
      <c r="G258" s="146">
        <v>0</v>
      </c>
      <c r="H258" s="147" t="str">
        <f t="shared" si="76"/>
        <v>-</v>
      </c>
      <c r="I258" s="146">
        <v>1354</v>
      </c>
      <c r="J258" s="147" t="str">
        <f t="shared" si="76"/>
        <v>-</v>
      </c>
      <c r="K258" s="146">
        <v>2417</v>
      </c>
      <c r="L258" s="147">
        <f t="shared" si="77"/>
        <v>0.78508124076809449</v>
      </c>
      <c r="M258" s="146">
        <v>920</v>
      </c>
      <c r="N258" s="147">
        <f t="shared" si="78"/>
        <v>-0.61936284650393048</v>
      </c>
      <c r="O258" s="147">
        <f t="shared" si="80"/>
        <v>-0.79464285714285721</v>
      </c>
    </row>
    <row r="259" spans="2:15" x14ac:dyDescent="0.25">
      <c r="B259" s="145" t="s">
        <v>79</v>
      </c>
      <c r="C259" s="146">
        <v>68</v>
      </c>
      <c r="D259" s="147">
        <v>-0.61581920903954801</v>
      </c>
      <c r="E259" s="146">
        <v>0</v>
      </c>
      <c r="F259" s="147">
        <f t="shared" si="76"/>
        <v>-1</v>
      </c>
      <c r="G259" s="146">
        <v>11</v>
      </c>
      <c r="H259" s="147" t="str">
        <f t="shared" si="76"/>
        <v>-</v>
      </c>
      <c r="I259" s="146">
        <v>12</v>
      </c>
      <c r="J259" s="147">
        <f t="shared" si="76"/>
        <v>9.0909090909090828E-2</v>
      </c>
      <c r="K259" s="146">
        <v>133</v>
      </c>
      <c r="L259" s="147">
        <f t="shared" si="77"/>
        <v>10.083333333333334</v>
      </c>
      <c r="M259" s="146">
        <v>71</v>
      </c>
      <c r="N259" s="147">
        <f t="shared" si="78"/>
        <v>-0.46616541353383456</v>
      </c>
      <c r="O259" s="147">
        <f t="shared" si="80"/>
        <v>4.4117647058823595E-2</v>
      </c>
    </row>
    <row r="260" spans="2:15" x14ac:dyDescent="0.25">
      <c r="B260" s="145" t="s">
        <v>81</v>
      </c>
      <c r="C260" s="146">
        <v>80</v>
      </c>
      <c r="D260" s="147">
        <v>-0.59183673469387754</v>
      </c>
      <c r="E260" s="146">
        <v>0</v>
      </c>
      <c r="F260" s="147">
        <f t="shared" si="76"/>
        <v>-1</v>
      </c>
      <c r="G260" s="146">
        <v>11</v>
      </c>
      <c r="H260" s="147" t="str">
        <f t="shared" si="76"/>
        <v>-</v>
      </c>
      <c r="I260" s="146">
        <v>46</v>
      </c>
      <c r="J260" s="147">
        <f t="shared" si="76"/>
        <v>3.1818181818181817</v>
      </c>
      <c r="K260" s="146">
        <v>42</v>
      </c>
      <c r="L260" s="147">
        <f t="shared" si="77"/>
        <v>-8.6956521739130488E-2</v>
      </c>
      <c r="M260" s="146">
        <v>24</v>
      </c>
      <c r="N260" s="147">
        <f t="shared" si="78"/>
        <v>-0.4285714285714286</v>
      </c>
      <c r="O260" s="147">
        <f t="shared" si="80"/>
        <v>-0.7</v>
      </c>
    </row>
    <row r="261" spans="2:15" x14ac:dyDescent="0.25">
      <c r="B261" s="145" t="s">
        <v>83</v>
      </c>
      <c r="C261" s="146">
        <v>641</v>
      </c>
      <c r="D261" s="147">
        <v>3.162337662337662</v>
      </c>
      <c r="E261" s="146">
        <v>0</v>
      </c>
      <c r="F261" s="147">
        <f t="shared" si="76"/>
        <v>-1</v>
      </c>
      <c r="G261" s="146">
        <v>24</v>
      </c>
      <c r="H261" s="147" t="str">
        <f t="shared" si="76"/>
        <v>-</v>
      </c>
      <c r="I261" s="146">
        <v>101</v>
      </c>
      <c r="J261" s="147">
        <f t="shared" si="76"/>
        <v>3.208333333333333</v>
      </c>
      <c r="K261" s="146">
        <v>112</v>
      </c>
      <c r="L261" s="147">
        <f t="shared" si="77"/>
        <v>0.10891089108910901</v>
      </c>
      <c r="M261" s="146">
        <v>146</v>
      </c>
      <c r="N261" s="147">
        <f t="shared" si="78"/>
        <v>0.3035714285714286</v>
      </c>
      <c r="O261" s="147">
        <f t="shared" si="80"/>
        <v>-0.77223088923556937</v>
      </c>
    </row>
    <row r="262" spans="2:15" x14ac:dyDescent="0.25">
      <c r="B262" s="145" t="s">
        <v>85</v>
      </c>
      <c r="C262" s="146">
        <v>180</v>
      </c>
      <c r="D262" s="147">
        <v>0.46341463414634143</v>
      </c>
      <c r="E262" s="146">
        <v>17</v>
      </c>
      <c r="F262" s="147">
        <f t="shared" si="76"/>
        <v>-0.90555555555555556</v>
      </c>
      <c r="G262" s="146">
        <v>0</v>
      </c>
      <c r="H262" s="147">
        <f t="shared" si="76"/>
        <v>-1</v>
      </c>
      <c r="I262" s="146">
        <v>101</v>
      </c>
      <c r="J262" s="147" t="str">
        <f t="shared" si="76"/>
        <v>-</v>
      </c>
      <c r="K262" s="146">
        <v>188</v>
      </c>
      <c r="L262" s="147">
        <f t="shared" si="77"/>
        <v>0.86138613861386149</v>
      </c>
      <c r="M262" s="146"/>
      <c r="N262" s="147"/>
      <c r="O262" s="147"/>
    </row>
    <row r="263" spans="2:15" x14ac:dyDescent="0.25">
      <c r="B263" s="145" t="s">
        <v>87</v>
      </c>
      <c r="C263" s="146">
        <v>136</v>
      </c>
      <c r="D263" s="147">
        <v>0.32038834951456319</v>
      </c>
      <c r="E263" s="146">
        <v>0</v>
      </c>
      <c r="F263" s="147">
        <f t="shared" si="76"/>
        <v>-1</v>
      </c>
      <c r="G263" s="146">
        <v>0</v>
      </c>
      <c r="H263" s="147" t="str">
        <f t="shared" si="76"/>
        <v>-</v>
      </c>
      <c r="I263" s="146">
        <v>15</v>
      </c>
      <c r="J263" s="147" t="str">
        <f t="shared" si="76"/>
        <v>-</v>
      </c>
      <c r="K263" s="146">
        <v>53</v>
      </c>
      <c r="L263" s="147">
        <f t="shared" si="77"/>
        <v>2.5333333333333332</v>
      </c>
      <c r="M263" s="146"/>
      <c r="N263" s="147"/>
      <c r="O263" s="147"/>
    </row>
    <row r="264" spans="2:15" x14ac:dyDescent="0.25">
      <c r="B264" s="145" t="s">
        <v>89</v>
      </c>
      <c r="C264" s="146">
        <v>1637</v>
      </c>
      <c r="D264" s="147">
        <v>-0.39838294744579195</v>
      </c>
      <c r="E264" s="146">
        <v>331</v>
      </c>
      <c r="F264" s="147">
        <f t="shared" si="76"/>
        <v>-0.79780085522296884</v>
      </c>
      <c r="G264" s="146">
        <v>446</v>
      </c>
      <c r="H264" s="147">
        <f t="shared" si="76"/>
        <v>0.34743202416918439</v>
      </c>
      <c r="I264" s="146">
        <v>612</v>
      </c>
      <c r="J264" s="147">
        <f t="shared" si="76"/>
        <v>0.37219730941704032</v>
      </c>
      <c r="K264" s="146">
        <v>560</v>
      </c>
      <c r="L264" s="147">
        <f t="shared" si="77"/>
        <v>-8.496732026143794E-2</v>
      </c>
      <c r="M264" s="146"/>
      <c r="N264" s="147"/>
      <c r="O264" s="147"/>
    </row>
    <row r="265" spans="2:15" x14ac:dyDescent="0.25">
      <c r="B265" s="145" t="s">
        <v>91</v>
      </c>
      <c r="C265" s="146">
        <v>6286</v>
      </c>
      <c r="D265" s="147">
        <v>-0.34246861924686189</v>
      </c>
      <c r="E265" s="146">
        <v>300</v>
      </c>
      <c r="F265" s="147">
        <f t="shared" si="76"/>
        <v>-0.95227489659560927</v>
      </c>
      <c r="G265" s="146">
        <v>2974</v>
      </c>
      <c r="H265" s="147">
        <f t="shared" si="76"/>
        <v>8.913333333333334</v>
      </c>
      <c r="I265" s="146">
        <v>2952</v>
      </c>
      <c r="J265" s="147">
        <f t="shared" si="76"/>
        <v>-7.3974445191661298E-3</v>
      </c>
      <c r="K265" s="146">
        <v>3991</v>
      </c>
      <c r="L265" s="147">
        <f t="shared" si="77"/>
        <v>0.35196476964769641</v>
      </c>
      <c r="M265" s="146"/>
      <c r="N265" s="147"/>
      <c r="O265" s="147"/>
    </row>
    <row r="266" spans="2:15" x14ac:dyDescent="0.25">
      <c r="B266" s="145" t="s">
        <v>93</v>
      </c>
      <c r="C266" s="146">
        <v>6080</v>
      </c>
      <c r="D266" s="147">
        <v>-0.4906166219839142</v>
      </c>
      <c r="E266" s="146">
        <v>55</v>
      </c>
      <c r="F266" s="147">
        <f t="shared" si="76"/>
        <v>-0.99095394736842102</v>
      </c>
      <c r="G266" s="146">
        <v>2732</v>
      </c>
      <c r="H266" s="147">
        <f t="shared" si="76"/>
        <v>48.672727272727272</v>
      </c>
      <c r="I266" s="146">
        <v>4086</v>
      </c>
      <c r="J266" s="147">
        <f t="shared" si="76"/>
        <v>0.49560761346998539</v>
      </c>
      <c r="K266" s="146">
        <v>3911</v>
      </c>
      <c r="L266" s="147">
        <f t="shared" si="77"/>
        <v>-4.2829172785119884E-2</v>
      </c>
      <c r="M266" s="146"/>
      <c r="N266" s="147"/>
      <c r="O266" s="147"/>
    </row>
    <row r="267" spans="2:15" ht="15.75" x14ac:dyDescent="0.25">
      <c r="B267" s="148" t="s">
        <v>30</v>
      </c>
      <c r="C267" s="149">
        <v>47882</v>
      </c>
      <c r="D267" s="150">
        <v>-0.38047303591760684</v>
      </c>
      <c r="E267" s="149">
        <v>29519</v>
      </c>
      <c r="F267" s="150">
        <f t="shared" si="76"/>
        <v>-0.38350528382273086</v>
      </c>
      <c r="G267" s="149">
        <v>6358</v>
      </c>
      <c r="H267" s="150">
        <f t="shared" si="76"/>
        <v>-0.78461329990853346</v>
      </c>
      <c r="I267" s="149">
        <v>14264</v>
      </c>
      <c r="J267" s="150">
        <f t="shared" si="76"/>
        <v>1.2434727901855931</v>
      </c>
      <c r="K267" s="149">
        <v>21375</v>
      </c>
      <c r="L267" s="150">
        <f t="shared" si="77"/>
        <v>0.49852776219854178</v>
      </c>
      <c r="M267" s="149">
        <v>10614</v>
      </c>
      <c r="N267" s="150">
        <v>-0.16240530303030298</v>
      </c>
      <c r="O267" s="150">
        <v>-0.6837589011709323</v>
      </c>
    </row>
    <row r="268" spans="2:15" ht="6" customHeight="1" x14ac:dyDescent="0.25"/>
    <row r="269" spans="2:15" x14ac:dyDescent="0.25">
      <c r="B269" s="129" t="s">
        <v>55</v>
      </c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</row>
    <row r="270" spans="2:15" x14ac:dyDescent="0.25">
      <c r="C270" s="151"/>
      <c r="K270" s="151"/>
      <c r="N270" s="101"/>
      <c r="O270" s="101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5C5BA-6406-4239-B0B9-B1A760DC5E2A}">
  <sheetPr codeName="Hoja110"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12" t="s">
        <v>271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" t="s">
        <v>66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67</v>
      </c>
    </row>
    <row r="6" spans="1:16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5"/>
    </row>
    <row r="7" spans="1:16" ht="22.5" thickTop="1" thickBot="1" x14ac:dyDescent="0.3">
      <c r="B7" s="136"/>
      <c r="C7" s="137">
        <v>2019</v>
      </c>
      <c r="D7" s="138"/>
      <c r="E7" s="139" t="s">
        <v>285</v>
      </c>
      <c r="F7" s="138"/>
      <c r="G7" s="139" t="s">
        <v>286</v>
      </c>
      <c r="H7" s="138"/>
      <c r="I7" s="139" t="s">
        <v>287</v>
      </c>
      <c r="J7" s="138"/>
      <c r="K7" s="139">
        <v>2023</v>
      </c>
      <c r="L7" s="138"/>
      <c r="M7" s="139">
        <v>2024</v>
      </c>
      <c r="N7" s="140"/>
      <c r="O7" s="141"/>
    </row>
    <row r="8" spans="1:16" ht="16.5" thickTop="1" thickBot="1" x14ac:dyDescent="0.3">
      <c r="B8" s="107"/>
      <c r="C8" s="142" t="s">
        <v>69</v>
      </c>
      <c r="D8" s="143" t="str">
        <f>CONCATENATE("var ",RIGHT(C7,2),"/",RIGHT(C7-1,2))</f>
        <v>var 19/18</v>
      </c>
      <c r="E8" s="144" t="s">
        <v>69</v>
      </c>
      <c r="F8" s="143" t="str">
        <f>CONCATENATE("var ",RIGHT(E7,2),"/",RIGHT(C7,2))</f>
        <v>var 20/19</v>
      </c>
      <c r="G8" s="144" t="s">
        <v>69</v>
      </c>
      <c r="H8" s="143" t="str">
        <f>CONCATENATE("var ",RIGHT(G7,2),"/",RIGHT(E7,2))</f>
        <v>var 21/20</v>
      </c>
      <c r="I8" s="144" t="s">
        <v>69</v>
      </c>
      <c r="J8" s="143" t="str">
        <f>CONCATENATE("var ",RIGHT(I7,2),"/",RIGHT(G7,2))</f>
        <v>var 22/21</v>
      </c>
      <c r="K8" s="144" t="s">
        <v>69</v>
      </c>
      <c r="L8" s="143" t="str">
        <f>CONCATENATE("var ",RIGHT(K7,2),"/",RIGHT(I7,2))</f>
        <v>var 23/22</v>
      </c>
      <c r="M8" s="144" t="s">
        <v>69</v>
      </c>
      <c r="N8" s="143" t="str">
        <f>CONCATENATE("var ",RIGHT(M7,2),"/",RIGHT(K7,2))</f>
        <v>var 24/23</v>
      </c>
      <c r="O8" s="143" t="str">
        <f>CONCATENATE("var ",RIGHT(M7,2),"/",RIGHT(C7,2))</f>
        <v>var 24/19</v>
      </c>
    </row>
    <row r="9" spans="1:16" x14ac:dyDescent="0.25">
      <c r="A9" s="1" t="s">
        <v>70</v>
      </c>
      <c r="B9" s="145" t="s">
        <v>71</v>
      </c>
      <c r="C9" s="146">
        <v>156332</v>
      </c>
      <c r="D9" s="147">
        <v>-0.15508090754812842</v>
      </c>
      <c r="E9" s="146">
        <v>157800</v>
      </c>
      <c r="F9" s="147">
        <f t="shared" ref="F9:L21" si="0">IFERROR(E9/C9-1,"-")</f>
        <v>9.3902719852620997E-3</v>
      </c>
      <c r="G9" s="146">
        <v>26469</v>
      </c>
      <c r="H9" s="147">
        <f t="shared" si="0"/>
        <v>-0.83226235741444865</v>
      </c>
      <c r="I9" s="146">
        <v>114870</v>
      </c>
      <c r="J9" s="147">
        <f t="shared" si="0"/>
        <v>3.3397937209565907</v>
      </c>
      <c r="K9" s="146">
        <v>163920</v>
      </c>
      <c r="L9" s="147">
        <f t="shared" si="0"/>
        <v>0.4270044398015147</v>
      </c>
      <c r="M9" s="146">
        <v>173408</v>
      </c>
      <c r="N9" s="147">
        <f t="shared" ref="N9:N17" si="1">IFERROR(M9/K9-1,"-")</f>
        <v>5.7881893606637425E-2</v>
      </c>
      <c r="O9" s="147">
        <f t="shared" ref="O9" si="2">IFERROR(M9/C9-1,"-")</f>
        <v>0.10922907658061054</v>
      </c>
    </row>
    <row r="10" spans="1:16" x14ac:dyDescent="0.25">
      <c r="A10" s="1" t="s">
        <v>72</v>
      </c>
      <c r="B10" s="145" t="s">
        <v>73</v>
      </c>
      <c r="C10" s="146">
        <v>144826</v>
      </c>
      <c r="D10" s="147">
        <v>-0.13591398875935234</v>
      </c>
      <c r="E10" s="146">
        <v>172884</v>
      </c>
      <c r="F10" s="147">
        <f t="shared" si="0"/>
        <v>0.19373593139353429</v>
      </c>
      <c r="G10" s="146">
        <v>18511</v>
      </c>
      <c r="H10" s="147">
        <f t="shared" si="0"/>
        <v>-0.89292820619606206</v>
      </c>
      <c r="I10" s="146">
        <v>141290</v>
      </c>
      <c r="J10" s="147">
        <f t="shared" si="0"/>
        <v>6.6327589001134459</v>
      </c>
      <c r="K10" s="146">
        <v>156374</v>
      </c>
      <c r="L10" s="147">
        <f t="shared" si="0"/>
        <v>0.10675914785193563</v>
      </c>
      <c r="M10" s="146">
        <v>166759</v>
      </c>
      <c r="N10" s="147">
        <f t="shared" si="1"/>
        <v>6.6411295995497888E-2</v>
      </c>
      <c r="O10" s="147">
        <f>IFERROR(M10/C10-1,"-")</f>
        <v>0.15144380152735004</v>
      </c>
    </row>
    <row r="11" spans="1:16" x14ac:dyDescent="0.25">
      <c r="A11" s="1" t="s">
        <v>74</v>
      </c>
      <c r="B11" s="145" t="s">
        <v>75</v>
      </c>
      <c r="C11" s="146">
        <v>154862</v>
      </c>
      <c r="D11" s="147">
        <v>-0.12921092436502268</v>
      </c>
      <c r="E11" s="146">
        <v>82007</v>
      </c>
      <c r="F11" s="147">
        <f t="shared" si="0"/>
        <v>-0.47045111131200679</v>
      </c>
      <c r="G11" s="146">
        <v>22143</v>
      </c>
      <c r="H11" s="147">
        <f t="shared" si="0"/>
        <v>-0.72998646457009775</v>
      </c>
      <c r="I11" s="146">
        <v>148905</v>
      </c>
      <c r="J11" s="147">
        <f t="shared" si="0"/>
        <v>5.724698550331933</v>
      </c>
      <c r="K11" s="146">
        <v>146134</v>
      </c>
      <c r="L11" s="147">
        <f t="shared" si="0"/>
        <v>-1.8609180349887566E-2</v>
      </c>
      <c r="M11" s="146">
        <v>176870</v>
      </c>
      <c r="N11" s="147">
        <f t="shared" si="1"/>
        <v>0.21032750762998353</v>
      </c>
      <c r="O11" s="147">
        <f t="shared" ref="O11:O20" si="3">IFERROR(M11/C11-1,"-")</f>
        <v>0.14211362374242875</v>
      </c>
    </row>
    <row r="12" spans="1:16" x14ac:dyDescent="0.25">
      <c r="A12" s="1" t="s">
        <v>76</v>
      </c>
      <c r="B12" s="145" t="s">
        <v>77</v>
      </c>
      <c r="C12" s="146">
        <v>142052</v>
      </c>
      <c r="D12" s="147">
        <v>-8.6388310051194961E-2</v>
      </c>
      <c r="E12" s="146">
        <v>0</v>
      </c>
      <c r="F12" s="147">
        <f t="shared" si="0"/>
        <v>-1</v>
      </c>
      <c r="G12" s="146">
        <v>22148</v>
      </c>
      <c r="H12" s="147" t="str">
        <f t="shared" si="0"/>
        <v>-</v>
      </c>
      <c r="I12" s="146">
        <v>152510</v>
      </c>
      <c r="J12" s="147">
        <f t="shared" si="0"/>
        <v>5.885949069893444</v>
      </c>
      <c r="K12" s="146">
        <v>144835</v>
      </c>
      <c r="L12" s="147">
        <f t="shared" si="0"/>
        <v>-5.0324568880729115E-2</v>
      </c>
      <c r="M12" s="146">
        <v>154662</v>
      </c>
      <c r="N12" s="147">
        <f t="shared" si="1"/>
        <v>6.7849621983636643E-2</v>
      </c>
      <c r="O12" s="147">
        <f t="shared" si="3"/>
        <v>8.8770309464139885E-2</v>
      </c>
    </row>
    <row r="13" spans="1:16" x14ac:dyDescent="0.25">
      <c r="A13" s="1" t="s">
        <v>78</v>
      </c>
      <c r="B13" s="145" t="s">
        <v>79</v>
      </c>
      <c r="C13" s="146">
        <v>129253</v>
      </c>
      <c r="D13" s="147">
        <v>-0.23227745472472516</v>
      </c>
      <c r="E13" s="146">
        <v>0</v>
      </c>
      <c r="F13" s="147">
        <f t="shared" si="0"/>
        <v>-1</v>
      </c>
      <c r="G13" s="146">
        <v>24096</v>
      </c>
      <c r="H13" s="147" t="str">
        <f t="shared" si="0"/>
        <v>-</v>
      </c>
      <c r="I13" s="146">
        <v>125910</v>
      </c>
      <c r="J13" s="147">
        <f t="shared" si="0"/>
        <v>4.2253486055776897</v>
      </c>
      <c r="K13" s="146">
        <v>140451</v>
      </c>
      <c r="L13" s="147">
        <f t="shared" si="0"/>
        <v>0.11548725279961869</v>
      </c>
      <c r="M13" s="146">
        <v>159924</v>
      </c>
      <c r="N13" s="147">
        <f t="shared" si="1"/>
        <v>0.1386462182540531</v>
      </c>
      <c r="O13" s="147">
        <f t="shared" si="3"/>
        <v>0.23729429877836483</v>
      </c>
    </row>
    <row r="14" spans="1:16" x14ac:dyDescent="0.25">
      <c r="A14" s="1" t="s">
        <v>80</v>
      </c>
      <c r="B14" s="145" t="s">
        <v>81</v>
      </c>
      <c r="C14" s="146">
        <v>145760</v>
      </c>
      <c r="D14" s="147">
        <v>-0.13753520626730731</v>
      </c>
      <c r="E14" s="146">
        <v>0</v>
      </c>
      <c r="F14" s="147">
        <f t="shared" si="0"/>
        <v>-1</v>
      </c>
      <c r="G14" s="146">
        <v>18794</v>
      </c>
      <c r="H14" s="147" t="str">
        <f t="shared" si="0"/>
        <v>-</v>
      </c>
      <c r="I14" s="146">
        <v>132220</v>
      </c>
      <c r="J14" s="147">
        <f t="shared" si="0"/>
        <v>6.0352240076620198</v>
      </c>
      <c r="K14" s="146">
        <v>142289</v>
      </c>
      <c r="L14" s="147">
        <f t="shared" si="0"/>
        <v>7.6153380729087949E-2</v>
      </c>
      <c r="M14" s="146">
        <v>157113</v>
      </c>
      <c r="N14" s="147">
        <f t="shared" si="1"/>
        <v>0.10418233313889336</v>
      </c>
      <c r="O14" s="147">
        <f t="shared" si="3"/>
        <v>7.7888309549945189E-2</v>
      </c>
    </row>
    <row r="15" spans="1:16" x14ac:dyDescent="0.25">
      <c r="A15" s="1" t="s">
        <v>82</v>
      </c>
      <c r="B15" s="145" t="s">
        <v>83</v>
      </c>
      <c r="C15" s="146">
        <v>181443</v>
      </c>
      <c r="D15" s="147">
        <v>-5.9286180901917285E-2</v>
      </c>
      <c r="E15" s="146">
        <v>0</v>
      </c>
      <c r="F15" s="147">
        <f t="shared" si="0"/>
        <v>-1</v>
      </c>
      <c r="G15" s="146">
        <v>61086</v>
      </c>
      <c r="H15" s="147" t="str">
        <f t="shared" si="0"/>
        <v>-</v>
      </c>
      <c r="I15" s="146">
        <v>159520</v>
      </c>
      <c r="J15" s="147">
        <f t="shared" si="0"/>
        <v>1.6114003208591168</v>
      </c>
      <c r="K15" s="146">
        <v>166431</v>
      </c>
      <c r="L15" s="147">
        <f t="shared" si="0"/>
        <v>4.3323721163490481E-2</v>
      </c>
      <c r="M15" s="146">
        <v>173767</v>
      </c>
      <c r="N15" s="147">
        <f t="shared" si="1"/>
        <v>4.4078326754030117E-2</v>
      </c>
      <c r="O15" s="147">
        <f t="shared" si="3"/>
        <v>-4.2305296980318929E-2</v>
      </c>
    </row>
    <row r="16" spans="1:16" x14ac:dyDescent="0.25">
      <c r="A16" s="1" t="s">
        <v>84</v>
      </c>
      <c r="B16" s="145" t="s">
        <v>85</v>
      </c>
      <c r="C16" s="146">
        <v>181850</v>
      </c>
      <c r="D16" s="147">
        <v>-0.10978284282049777</v>
      </c>
      <c r="E16" s="146">
        <v>60513</v>
      </c>
      <c r="F16" s="147">
        <f t="shared" si="0"/>
        <v>-0.66723673357162494</v>
      </c>
      <c r="G16" s="146">
        <v>94829</v>
      </c>
      <c r="H16" s="147">
        <f t="shared" si="0"/>
        <v>0.56708475864690233</v>
      </c>
      <c r="I16" s="146">
        <v>178525</v>
      </c>
      <c r="J16" s="147">
        <f t="shared" si="0"/>
        <v>0.88259920488458166</v>
      </c>
      <c r="K16" s="146">
        <v>181874</v>
      </c>
      <c r="L16" s="147">
        <f t="shared" si="0"/>
        <v>1.875927741212724E-2</v>
      </c>
      <c r="M16" s="146"/>
      <c r="N16" s="147"/>
      <c r="O16" s="147"/>
    </row>
    <row r="17" spans="1:16" x14ac:dyDescent="0.25">
      <c r="A17" s="1" t="s">
        <v>86</v>
      </c>
      <c r="B17" s="145" t="s">
        <v>87</v>
      </c>
      <c r="C17" s="146">
        <v>164115</v>
      </c>
      <c r="D17" s="147">
        <v>-6.3179646426879343E-2</v>
      </c>
      <c r="E17" s="146">
        <v>22909</v>
      </c>
      <c r="F17" s="147">
        <f t="shared" si="0"/>
        <v>-0.86040885964110536</v>
      </c>
      <c r="G17" s="146">
        <v>89027</v>
      </c>
      <c r="H17" s="147">
        <f t="shared" si="0"/>
        <v>2.8861146274389977</v>
      </c>
      <c r="I17" s="146">
        <v>136089</v>
      </c>
      <c r="J17" s="147">
        <f t="shared" si="0"/>
        <v>0.52862614712390621</v>
      </c>
      <c r="K17" s="146">
        <v>150809</v>
      </c>
      <c r="L17" s="147">
        <f t="shared" si="0"/>
        <v>0.10816450998978611</v>
      </c>
      <c r="M17" s="146"/>
      <c r="N17" s="147"/>
      <c r="O17" s="147"/>
    </row>
    <row r="18" spans="1:16" x14ac:dyDescent="0.25">
      <c r="A18" s="1" t="s">
        <v>88</v>
      </c>
      <c r="B18" s="145" t="s">
        <v>89</v>
      </c>
      <c r="C18" s="146">
        <v>161488</v>
      </c>
      <c r="D18" s="147">
        <v>-5.6618763874284328E-2</v>
      </c>
      <c r="E18" s="146">
        <v>24343</v>
      </c>
      <c r="F18" s="147">
        <f t="shared" si="0"/>
        <v>-0.84925814921232534</v>
      </c>
      <c r="G18" s="146">
        <v>137179</v>
      </c>
      <c r="H18" s="147">
        <f t="shared" si="0"/>
        <v>4.6352544879431461</v>
      </c>
      <c r="I18" s="146">
        <v>154114</v>
      </c>
      <c r="J18" s="147">
        <f t="shared" si="0"/>
        <v>0.12345184029625522</v>
      </c>
      <c r="K18" s="146">
        <v>170708</v>
      </c>
      <c r="L18" s="147">
        <f t="shared" si="0"/>
        <v>0.10767354036622234</v>
      </c>
      <c r="M18" s="146"/>
      <c r="N18" s="147"/>
      <c r="O18" s="147"/>
    </row>
    <row r="19" spans="1:16" x14ac:dyDescent="0.25">
      <c r="A19" s="1" t="s">
        <v>90</v>
      </c>
      <c r="B19" s="145" t="s">
        <v>91</v>
      </c>
      <c r="C19" s="146">
        <v>145313</v>
      </c>
      <c r="D19" s="147">
        <v>-2.2731399595138924E-2</v>
      </c>
      <c r="E19" s="146">
        <v>30656</v>
      </c>
      <c r="F19" s="147">
        <f t="shared" si="0"/>
        <v>-0.78903470439671608</v>
      </c>
      <c r="G19" s="146">
        <v>137494</v>
      </c>
      <c r="H19" s="147">
        <f t="shared" si="0"/>
        <v>3.4850600208768263</v>
      </c>
      <c r="I19" s="146">
        <v>153023</v>
      </c>
      <c r="J19" s="147">
        <f t="shared" si="0"/>
        <v>0.11294311024481063</v>
      </c>
      <c r="K19" s="146">
        <v>164389</v>
      </c>
      <c r="L19" s="147">
        <f t="shared" si="0"/>
        <v>7.427641596361334E-2</v>
      </c>
      <c r="M19" s="146"/>
      <c r="N19" s="147"/>
      <c r="O19" s="147"/>
    </row>
    <row r="20" spans="1:16" x14ac:dyDescent="0.25">
      <c r="A20" s="1" t="s">
        <v>92</v>
      </c>
      <c r="B20" s="145" t="s">
        <v>93</v>
      </c>
      <c r="C20" s="146">
        <v>149462</v>
      </c>
      <c r="D20" s="147">
        <v>-3.7746660228552997E-2</v>
      </c>
      <c r="E20" s="146">
        <v>33192</v>
      </c>
      <c r="F20" s="147">
        <f t="shared" si="0"/>
        <v>-0.77792348556823809</v>
      </c>
      <c r="G20" s="146">
        <v>123213</v>
      </c>
      <c r="H20" s="147">
        <f t="shared" si="0"/>
        <v>2.7121294287780189</v>
      </c>
      <c r="I20" s="146">
        <v>156141</v>
      </c>
      <c r="J20" s="147">
        <f t="shared" si="0"/>
        <v>0.26724452776898544</v>
      </c>
      <c r="K20" s="146">
        <v>158524</v>
      </c>
      <c r="L20" s="147">
        <f t="shared" si="0"/>
        <v>1.5261846664232914E-2</v>
      </c>
      <c r="M20" s="146"/>
      <c r="N20" s="147"/>
      <c r="O20" s="147"/>
    </row>
    <row r="21" spans="1:16" ht="15.75" x14ac:dyDescent="0.25">
      <c r="A21" s="1"/>
      <c r="B21" s="148" t="s">
        <v>30</v>
      </c>
      <c r="C21" s="149">
        <v>1856756</v>
      </c>
      <c r="D21" s="150">
        <v>-0.10338676536985936</v>
      </c>
      <c r="E21" s="149">
        <v>610766</v>
      </c>
      <c r="F21" s="150">
        <f t="shared" si="0"/>
        <v>-0.67105747874249499</v>
      </c>
      <c r="G21" s="149">
        <v>774989</v>
      </c>
      <c r="H21" s="150">
        <f t="shared" si="0"/>
        <v>0.26888038954362226</v>
      </c>
      <c r="I21" s="149">
        <v>1753117</v>
      </c>
      <c r="J21" s="150">
        <f t="shared" si="0"/>
        <v>1.2621185591021291</v>
      </c>
      <c r="K21" s="149">
        <v>1886738</v>
      </c>
      <c r="L21" s="150">
        <f t="shared" si="0"/>
        <v>7.6219100037247856E-2</v>
      </c>
      <c r="M21" s="149">
        <v>1162503</v>
      </c>
      <c r="N21" s="150">
        <v>9.6252100555055842E-2</v>
      </c>
      <c r="O21" s="150">
        <v>0.10239178096740909</v>
      </c>
    </row>
    <row r="22" spans="1:16" ht="6" customHeight="1" x14ac:dyDescent="0.25"/>
    <row r="23" spans="1:16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</row>
    <row r="24" spans="1:16" x14ac:dyDescent="0.25">
      <c r="K24" s="151"/>
      <c r="N24" s="101"/>
    </row>
    <row r="26" spans="1:16" ht="48.75" customHeight="1" thickBot="1" x14ac:dyDescent="0.3">
      <c r="B26" s="12" t="s">
        <v>288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" t="s">
        <v>94</v>
      </c>
    </row>
    <row r="27" spans="1:16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95</v>
      </c>
    </row>
    <row r="28" spans="1:16" ht="22.5" thickTop="1" thickBot="1" x14ac:dyDescent="0.3">
      <c r="B28" s="152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</row>
    <row r="29" spans="1:16" ht="22.5" thickTop="1" thickBot="1" x14ac:dyDescent="0.3">
      <c r="B29" s="136"/>
      <c r="C29" s="137">
        <v>2019</v>
      </c>
      <c r="D29" s="138"/>
      <c r="E29" s="139" t="s">
        <v>285</v>
      </c>
      <c r="F29" s="138"/>
      <c r="G29" s="139" t="s">
        <v>286</v>
      </c>
      <c r="H29" s="138"/>
      <c r="I29" s="139" t="s">
        <v>287</v>
      </c>
      <c r="J29" s="138"/>
      <c r="K29" s="139">
        <v>2023</v>
      </c>
      <c r="L29" s="138"/>
      <c r="M29" s="139">
        <v>2024</v>
      </c>
      <c r="N29" s="140"/>
      <c r="O29" s="141"/>
    </row>
    <row r="30" spans="1:16" ht="16.5" thickTop="1" thickBot="1" x14ac:dyDescent="0.3">
      <c r="B30" s="107"/>
      <c r="C30" s="142" t="s">
        <v>69</v>
      </c>
      <c r="D30" s="143" t="str">
        <f>CONCATENATE("var ",RIGHT(C29,2),"/",RIGHT(C29-1,2))</f>
        <v>var 19/18</v>
      </c>
      <c r="E30" s="144" t="s">
        <v>69</v>
      </c>
      <c r="F30" s="143" t="str">
        <f>CONCATENATE("var ",RIGHT(E29,2),"/",RIGHT(C29,2))</f>
        <v>var 20/19</v>
      </c>
      <c r="G30" s="144" t="s">
        <v>69</v>
      </c>
      <c r="H30" s="143" t="str">
        <f>CONCATENATE("var ",RIGHT(G29,2),"/",RIGHT(E29,2))</f>
        <v>var 21/20</v>
      </c>
      <c r="I30" s="144" t="s">
        <v>69</v>
      </c>
      <c r="J30" s="143" t="str">
        <f>CONCATENATE("var ",RIGHT(I29,2),"/",RIGHT(G29,2))</f>
        <v>var 22/21</v>
      </c>
      <c r="K30" s="144" t="s">
        <v>69</v>
      </c>
      <c r="L30" s="143" t="str">
        <f>CONCATENATE("var ",RIGHT(K29,2),"/",RIGHT(I29,2))</f>
        <v>var 23/22</v>
      </c>
      <c r="M30" s="144" t="s">
        <v>69</v>
      </c>
      <c r="N30" s="143" t="str">
        <f>CONCATENATE("var ",RIGHT(M29,2),"/",RIGHT(K29,2))</f>
        <v>var 24/23</v>
      </c>
      <c r="O30" s="143" t="str">
        <f>CONCATENATE("var ",RIGHT(M29,2),"/",RIGHT(C29,2))</f>
        <v>var 24/19</v>
      </c>
    </row>
    <row r="31" spans="1:16" x14ac:dyDescent="0.25">
      <c r="B31" s="145" t="s">
        <v>71</v>
      </c>
      <c r="C31" s="146">
        <v>115438</v>
      </c>
      <c r="D31" s="147">
        <v>5.1721467552227063E-2</v>
      </c>
      <c r="E31" s="146">
        <v>114606</v>
      </c>
      <c r="F31" s="147">
        <f t="shared" ref="F31:J43" si="4">IFERROR(E31/C31-1,"-")</f>
        <v>-7.2073320743603064E-3</v>
      </c>
      <c r="G31" s="146">
        <v>23694</v>
      </c>
      <c r="H31" s="147">
        <f t="shared" si="4"/>
        <v>-0.79325689754463113</v>
      </c>
      <c r="I31" s="146">
        <v>90631</v>
      </c>
      <c r="J31" s="147">
        <f t="shared" si="4"/>
        <v>2.8250611969274924</v>
      </c>
      <c r="K31" s="146">
        <v>134558</v>
      </c>
      <c r="L31" s="147">
        <f t="shared" ref="L31:L43" si="5">IFERROR(K31/I31-1,"-")</f>
        <v>0.48467963500347566</v>
      </c>
      <c r="M31" s="146">
        <v>142289</v>
      </c>
      <c r="N31" s="147">
        <f t="shared" ref="N31:N39" si="6">IFERROR(M31/K31-1,"-")</f>
        <v>5.7454777865307172E-2</v>
      </c>
      <c r="O31" s="147">
        <f t="shared" ref="O31" si="7">IFERROR(M31/C31-1,"-")</f>
        <v>0.23260104991423969</v>
      </c>
    </row>
    <row r="32" spans="1:16" x14ac:dyDescent="0.25">
      <c r="B32" s="145" t="s">
        <v>73</v>
      </c>
      <c r="C32" s="146">
        <v>102097</v>
      </c>
      <c r="D32" s="147">
        <v>3.7054718686832855E-2</v>
      </c>
      <c r="E32" s="146">
        <v>133643</v>
      </c>
      <c r="F32" s="147">
        <f t="shared" si="4"/>
        <v>0.30898067524021267</v>
      </c>
      <c r="G32" s="146">
        <v>15152</v>
      </c>
      <c r="H32" s="147">
        <f t="shared" si="4"/>
        <v>-0.88662331734546518</v>
      </c>
      <c r="I32" s="146">
        <v>114673</v>
      </c>
      <c r="J32" s="147">
        <f t="shared" si="4"/>
        <v>6.5681758183738124</v>
      </c>
      <c r="K32" s="146">
        <v>128079</v>
      </c>
      <c r="L32" s="147">
        <f t="shared" si="5"/>
        <v>0.11690633366180347</v>
      </c>
      <c r="M32" s="146">
        <v>141936</v>
      </c>
      <c r="N32" s="147">
        <f t="shared" si="6"/>
        <v>0.10819103834352228</v>
      </c>
      <c r="O32" s="147">
        <f>IFERROR(M32/C32-1,"-")</f>
        <v>0.39020735183208122</v>
      </c>
    </row>
    <row r="33" spans="2:16" x14ac:dyDescent="0.25">
      <c r="B33" s="145" t="s">
        <v>75</v>
      </c>
      <c r="C33" s="146">
        <v>112123</v>
      </c>
      <c r="D33" s="147">
        <v>5.9143035272335664E-2</v>
      </c>
      <c r="E33" s="146">
        <v>58888</v>
      </c>
      <c r="F33" s="147">
        <f t="shared" si="4"/>
        <v>-0.47479107765578876</v>
      </c>
      <c r="G33" s="146">
        <v>17426</v>
      </c>
      <c r="H33" s="147">
        <f t="shared" si="4"/>
        <v>-0.70408232577095498</v>
      </c>
      <c r="I33" s="146">
        <v>121331</v>
      </c>
      <c r="J33" s="147">
        <f t="shared" si="4"/>
        <v>5.9626420291518425</v>
      </c>
      <c r="K33" s="146">
        <v>117104</v>
      </c>
      <c r="L33" s="147">
        <f t="shared" si="5"/>
        <v>-3.4838582060644052E-2</v>
      </c>
      <c r="M33" s="146">
        <v>145867</v>
      </c>
      <c r="N33" s="147">
        <f t="shared" si="6"/>
        <v>0.24561927858997135</v>
      </c>
      <c r="O33" s="147">
        <f t="shared" ref="O33:O42" si="8">IFERROR(M33/C33-1,"-")</f>
        <v>0.30095520098463302</v>
      </c>
    </row>
    <row r="34" spans="2:16" x14ac:dyDescent="0.25">
      <c r="B34" s="145" t="s">
        <v>77</v>
      </c>
      <c r="C34" s="146">
        <v>108972</v>
      </c>
      <c r="D34" s="147">
        <v>7.41660752306601E-2</v>
      </c>
      <c r="E34" s="146">
        <v>0</v>
      </c>
      <c r="F34" s="147">
        <f t="shared" si="4"/>
        <v>-1</v>
      </c>
      <c r="G34" s="146">
        <v>16297</v>
      </c>
      <c r="H34" s="147" t="str">
        <f t="shared" si="4"/>
        <v>-</v>
      </c>
      <c r="I34" s="146">
        <v>129658</v>
      </c>
      <c r="J34" s="147">
        <f t="shared" si="4"/>
        <v>6.9559428115604103</v>
      </c>
      <c r="K34" s="146">
        <v>120355</v>
      </c>
      <c r="L34" s="147">
        <f t="shared" si="5"/>
        <v>-7.1750296935013669E-2</v>
      </c>
      <c r="M34" s="146">
        <v>131033</v>
      </c>
      <c r="N34" s="147">
        <f t="shared" si="6"/>
        <v>8.8720867433841555E-2</v>
      </c>
      <c r="O34" s="147">
        <f t="shared" si="8"/>
        <v>0.20244650001835329</v>
      </c>
    </row>
    <row r="35" spans="2:16" x14ac:dyDescent="0.25">
      <c r="B35" s="145" t="s">
        <v>79</v>
      </c>
      <c r="C35" s="146">
        <v>104051</v>
      </c>
      <c r="D35" s="147">
        <v>-3.0369956201658721E-2</v>
      </c>
      <c r="E35" s="146">
        <v>0</v>
      </c>
      <c r="F35" s="147">
        <f t="shared" si="4"/>
        <v>-1</v>
      </c>
      <c r="G35" s="146">
        <v>18007</v>
      </c>
      <c r="H35" s="147" t="str">
        <f t="shared" si="4"/>
        <v>-</v>
      </c>
      <c r="I35" s="146">
        <v>112218</v>
      </c>
      <c r="J35" s="147">
        <f t="shared" si="4"/>
        <v>5.2319098128505583</v>
      </c>
      <c r="K35" s="146">
        <v>122105</v>
      </c>
      <c r="L35" s="147">
        <f t="shared" si="5"/>
        <v>8.8105295050704857E-2</v>
      </c>
      <c r="M35" s="146">
        <v>138860</v>
      </c>
      <c r="N35" s="147">
        <f t="shared" si="6"/>
        <v>0.1372179681421728</v>
      </c>
      <c r="O35" s="147">
        <f t="shared" si="8"/>
        <v>0.33453787085179387</v>
      </c>
    </row>
    <row r="36" spans="2:16" x14ac:dyDescent="0.25">
      <c r="B36" s="145" t="s">
        <v>81</v>
      </c>
      <c r="C36" s="146">
        <v>108461</v>
      </c>
      <c r="D36" s="147">
        <v>-2.6198834609755917E-2</v>
      </c>
      <c r="E36" s="146">
        <v>0</v>
      </c>
      <c r="F36" s="147">
        <f t="shared" si="4"/>
        <v>-1</v>
      </c>
      <c r="G36" s="146">
        <v>12366</v>
      </c>
      <c r="H36" s="147" t="str">
        <f t="shared" si="4"/>
        <v>-</v>
      </c>
      <c r="I36" s="146">
        <v>116273</v>
      </c>
      <c r="J36" s="147">
        <f t="shared" si="4"/>
        <v>8.4026362607148641</v>
      </c>
      <c r="K36" s="146">
        <v>123362</v>
      </c>
      <c r="L36" s="147">
        <f t="shared" si="5"/>
        <v>6.0968582560009699E-2</v>
      </c>
      <c r="M36" s="146">
        <v>137217</v>
      </c>
      <c r="N36" s="147">
        <f t="shared" si="6"/>
        <v>0.1123117329485579</v>
      </c>
      <c r="O36" s="147">
        <f t="shared" si="8"/>
        <v>0.26512755737085225</v>
      </c>
    </row>
    <row r="37" spans="2:16" x14ac:dyDescent="0.25">
      <c r="B37" s="145" t="s">
        <v>83</v>
      </c>
      <c r="C37" s="146">
        <v>126681</v>
      </c>
      <c r="D37" s="147">
        <v>3.0488152082841946E-2</v>
      </c>
      <c r="E37" s="146">
        <v>0</v>
      </c>
      <c r="F37" s="147">
        <f t="shared" si="4"/>
        <v>-1</v>
      </c>
      <c r="G37" s="146">
        <v>49368</v>
      </c>
      <c r="H37" s="147" t="str">
        <f t="shared" si="4"/>
        <v>-</v>
      </c>
      <c r="I37" s="146">
        <v>136571</v>
      </c>
      <c r="J37" s="147">
        <f t="shared" si="4"/>
        <v>1.7663871333657428</v>
      </c>
      <c r="K37" s="146">
        <v>139919</v>
      </c>
      <c r="L37" s="147">
        <f t="shared" si="5"/>
        <v>2.4514721280506135E-2</v>
      </c>
      <c r="M37" s="146">
        <v>146858</v>
      </c>
      <c r="N37" s="147">
        <f t="shared" si="6"/>
        <v>4.9592978794874121E-2</v>
      </c>
      <c r="O37" s="147">
        <f t="shared" si="8"/>
        <v>0.15927408214333649</v>
      </c>
    </row>
    <row r="38" spans="2:16" x14ac:dyDescent="0.25">
      <c r="B38" s="145" t="s">
        <v>85</v>
      </c>
      <c r="C38" s="146">
        <v>134701</v>
      </c>
      <c r="D38" s="147">
        <v>0.13384680134680127</v>
      </c>
      <c r="E38" s="146">
        <v>52066</v>
      </c>
      <c r="F38" s="147">
        <f t="shared" si="4"/>
        <v>-0.61346983318609372</v>
      </c>
      <c r="G38" s="146">
        <v>79694</v>
      </c>
      <c r="H38" s="147">
        <f t="shared" si="4"/>
        <v>0.53063419506011611</v>
      </c>
      <c r="I38" s="146">
        <v>151061</v>
      </c>
      <c r="J38" s="147">
        <f t="shared" si="4"/>
        <v>0.89551283659999492</v>
      </c>
      <c r="K38" s="146">
        <v>150474</v>
      </c>
      <c r="L38" s="147">
        <f t="shared" si="5"/>
        <v>-3.8858474391140208E-3</v>
      </c>
      <c r="M38" s="146"/>
      <c r="N38" s="147"/>
      <c r="O38" s="147"/>
    </row>
    <row r="39" spans="2:16" x14ac:dyDescent="0.25">
      <c r="B39" s="145" t="s">
        <v>87</v>
      </c>
      <c r="C39" s="146">
        <v>126374</v>
      </c>
      <c r="D39" s="147">
        <v>-3.5268790936989536E-2</v>
      </c>
      <c r="E39" s="146">
        <v>18190</v>
      </c>
      <c r="F39" s="147">
        <f t="shared" si="4"/>
        <v>-0.85606216468577401</v>
      </c>
      <c r="G39" s="146">
        <v>77109</v>
      </c>
      <c r="H39" s="147">
        <f t="shared" si="4"/>
        <v>3.239087410665201</v>
      </c>
      <c r="I39" s="146">
        <v>116897</v>
      </c>
      <c r="J39" s="147">
        <f t="shared" si="4"/>
        <v>0.51599683564823828</v>
      </c>
      <c r="K39" s="146">
        <v>126900</v>
      </c>
      <c r="L39" s="147">
        <f t="shared" si="5"/>
        <v>8.557105828207745E-2</v>
      </c>
      <c r="M39" s="146"/>
      <c r="N39" s="147"/>
      <c r="O39" s="147"/>
    </row>
    <row r="40" spans="2:16" x14ac:dyDescent="0.25">
      <c r="B40" s="145" t="s">
        <v>89</v>
      </c>
      <c r="C40" s="146">
        <v>125216</v>
      </c>
      <c r="D40" s="147">
        <v>1.2468263337483965E-2</v>
      </c>
      <c r="E40" s="146">
        <v>20865</v>
      </c>
      <c r="F40" s="147">
        <f t="shared" si="4"/>
        <v>-0.83336794019933558</v>
      </c>
      <c r="G40" s="146">
        <v>116948</v>
      </c>
      <c r="H40" s="147">
        <f t="shared" si="4"/>
        <v>4.6049844236760125</v>
      </c>
      <c r="I40" s="146">
        <v>130908</v>
      </c>
      <c r="J40" s="147">
        <f t="shared" si="4"/>
        <v>0.11936929233505489</v>
      </c>
      <c r="K40" s="146">
        <v>143241</v>
      </c>
      <c r="L40" s="147">
        <f t="shared" si="5"/>
        <v>9.421120176001474E-2</v>
      </c>
      <c r="M40" s="146"/>
      <c r="N40" s="147"/>
      <c r="O40" s="147"/>
    </row>
    <row r="41" spans="2:16" x14ac:dyDescent="0.25">
      <c r="B41" s="145" t="s">
        <v>91</v>
      </c>
      <c r="C41" s="146">
        <v>104690</v>
      </c>
      <c r="D41" s="147">
        <v>-4.1054482834426365E-2</v>
      </c>
      <c r="E41" s="146">
        <v>26883</v>
      </c>
      <c r="F41" s="147">
        <f t="shared" si="4"/>
        <v>-0.743213296398892</v>
      </c>
      <c r="G41" s="146">
        <v>114236</v>
      </c>
      <c r="H41" s="147">
        <f t="shared" si="4"/>
        <v>3.2493769296581485</v>
      </c>
      <c r="I41" s="146">
        <v>124620</v>
      </c>
      <c r="J41" s="147">
        <f t="shared" si="4"/>
        <v>9.0899541300465625E-2</v>
      </c>
      <c r="K41" s="146">
        <v>135531</v>
      </c>
      <c r="L41" s="147">
        <f t="shared" si="5"/>
        <v>8.7554164660568201E-2</v>
      </c>
      <c r="M41" s="146"/>
      <c r="N41" s="147"/>
      <c r="O41" s="147"/>
    </row>
    <row r="42" spans="2:16" x14ac:dyDescent="0.25">
      <c r="B42" s="145" t="s">
        <v>93</v>
      </c>
      <c r="C42" s="146">
        <v>109384</v>
      </c>
      <c r="D42" s="147">
        <v>-5.8657487091221983E-2</v>
      </c>
      <c r="E42" s="146">
        <v>28481</v>
      </c>
      <c r="F42" s="147">
        <f t="shared" si="4"/>
        <v>-0.73962371096321222</v>
      </c>
      <c r="G42" s="146">
        <v>98119</v>
      </c>
      <c r="H42" s="147">
        <f t="shared" si="4"/>
        <v>2.4450686422527297</v>
      </c>
      <c r="I42" s="146">
        <v>127755</v>
      </c>
      <c r="J42" s="147">
        <f t="shared" si="4"/>
        <v>0.30204139870973012</v>
      </c>
      <c r="K42" s="146">
        <v>128235</v>
      </c>
      <c r="L42" s="147">
        <f t="shared" si="5"/>
        <v>3.7571914993541622E-3</v>
      </c>
      <c r="M42" s="146"/>
      <c r="N42" s="147"/>
      <c r="O42" s="147"/>
    </row>
    <row r="43" spans="2:16" ht="15.75" x14ac:dyDescent="0.25">
      <c r="B43" s="148" t="s">
        <v>30</v>
      </c>
      <c r="C43" s="149">
        <v>1378188</v>
      </c>
      <c r="D43" s="150">
        <v>1.6376323579516461E-2</v>
      </c>
      <c r="E43" s="149">
        <v>473644</v>
      </c>
      <c r="F43" s="150">
        <f t="shared" si="4"/>
        <v>-0.65632845446339694</v>
      </c>
      <c r="G43" s="149">
        <v>638416</v>
      </c>
      <c r="H43" s="150">
        <f t="shared" si="4"/>
        <v>0.347881531276655</v>
      </c>
      <c r="I43" s="149">
        <v>1472596</v>
      </c>
      <c r="J43" s="150">
        <f t="shared" si="4"/>
        <v>1.3066401844565299</v>
      </c>
      <c r="K43" s="149">
        <v>1569863</v>
      </c>
      <c r="L43" s="150">
        <f t="shared" si="5"/>
        <v>6.6051381370043183E-2</v>
      </c>
      <c r="M43" s="149">
        <v>984060</v>
      </c>
      <c r="N43" s="150">
        <v>0.11132693832285701</v>
      </c>
      <c r="O43" s="150">
        <v>0.2651464407712294</v>
      </c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</row>
    <row r="48" spans="2:16" ht="48.75" customHeight="1" thickBot="1" x14ac:dyDescent="0.3">
      <c r="B48" s="12" t="s">
        <v>289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" t="s">
        <v>98</v>
      </c>
    </row>
    <row r="49" spans="1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99</v>
      </c>
    </row>
    <row r="50" spans="1:16" ht="22.5" thickTop="1" thickBot="1" x14ac:dyDescent="0.3">
      <c r="B50" s="136"/>
      <c r="C50" s="133" t="s">
        <v>149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5"/>
    </row>
    <row r="51" spans="1:16" ht="22.5" thickTop="1" thickBot="1" x14ac:dyDescent="0.3">
      <c r="B51" s="136"/>
      <c r="C51" s="137">
        <v>2019</v>
      </c>
      <c r="D51" s="138"/>
      <c r="E51" s="139" t="s">
        <v>285</v>
      </c>
      <c r="F51" s="138"/>
      <c r="G51" s="139" t="s">
        <v>286</v>
      </c>
      <c r="H51" s="138"/>
      <c r="I51" s="139" t="s">
        <v>287</v>
      </c>
      <c r="J51" s="138"/>
      <c r="K51" s="139">
        <v>2023</v>
      </c>
      <c r="L51" s="138"/>
      <c r="M51" s="139">
        <v>2024</v>
      </c>
      <c r="N51" s="140"/>
      <c r="O51" s="141"/>
    </row>
    <row r="52" spans="1:16" ht="16.5" thickTop="1" thickBot="1" x14ac:dyDescent="0.3">
      <c r="B52" s="107"/>
      <c r="C52" s="142" t="s">
        <v>69</v>
      </c>
      <c r="D52" s="143" t="str">
        <f>CONCATENATE("var ",RIGHT(C51,2),"/",RIGHT(C51-1,2))</f>
        <v>var 19/18</v>
      </c>
      <c r="E52" s="144" t="s">
        <v>69</v>
      </c>
      <c r="F52" s="143" t="str">
        <f>CONCATENATE("var ",RIGHT(E51,2),"/",RIGHT(C51,2))</f>
        <v>var 20/19</v>
      </c>
      <c r="G52" s="144" t="s">
        <v>69</v>
      </c>
      <c r="H52" s="143" t="str">
        <f>CONCATENATE("var ",RIGHT(G51,2),"/",RIGHT(E51,2))</f>
        <v>var 21/20</v>
      </c>
      <c r="I52" s="144" t="s">
        <v>69</v>
      </c>
      <c r="J52" s="143" t="str">
        <f>CONCATENATE("var ",RIGHT(I51,2),"/",RIGHT(G51,2))</f>
        <v>var 22/21</v>
      </c>
      <c r="K52" s="144" t="s">
        <v>69</v>
      </c>
      <c r="L52" s="143" t="str">
        <f>CONCATENATE("var ",RIGHT(K51,2),"/",RIGHT(I51,2))</f>
        <v>var 23/22</v>
      </c>
      <c r="M52" s="144" t="s">
        <v>69</v>
      </c>
      <c r="N52" s="143" t="str">
        <f>CONCATENATE("var ",RIGHT(M51,2),"/",RIGHT(K51,2))</f>
        <v>var 24/23</v>
      </c>
      <c r="O52" s="143" t="str">
        <f>CONCATENATE("var ",RIGHT(M51,2),"/",RIGHT(C51,2))</f>
        <v>var 24/19</v>
      </c>
    </row>
    <row r="53" spans="1:16" x14ac:dyDescent="0.25">
      <c r="A53" s="1"/>
      <c r="B53" s="145" t="s">
        <v>71</v>
      </c>
      <c r="C53" s="146">
        <v>100949</v>
      </c>
      <c r="D53" s="147" t="s">
        <v>236</v>
      </c>
      <c r="E53" s="146">
        <v>88467</v>
      </c>
      <c r="F53" s="147">
        <f t="shared" ref="F53:J65" si="9">IFERROR(E53/C53-1,"-")</f>
        <v>-0.12364659382460452</v>
      </c>
      <c r="G53" s="146">
        <v>0</v>
      </c>
      <c r="H53" s="147">
        <f t="shared" si="9"/>
        <v>-1</v>
      </c>
      <c r="I53" s="146">
        <v>73133</v>
      </c>
      <c r="J53" s="147" t="str">
        <f t="shared" si="9"/>
        <v>-</v>
      </c>
      <c r="K53" s="146">
        <v>113052</v>
      </c>
      <c r="L53" s="147">
        <f t="shared" ref="L53:L65" si="10">IFERROR(K53/I53-1,"-")</f>
        <v>0.54584113874721396</v>
      </c>
      <c r="M53" s="146">
        <v>113741</v>
      </c>
      <c r="N53" s="147">
        <f t="shared" ref="N53:N61" si="11">IFERROR(M53/K53-1,"-")</f>
        <v>6.0945405654035945E-3</v>
      </c>
      <c r="O53" s="147">
        <f t="shared" ref="O53" si="12">IFERROR(M53/C53-1,"-")</f>
        <v>0.1267174513863436</v>
      </c>
    </row>
    <row r="54" spans="1:16" x14ac:dyDescent="0.25">
      <c r="A54" s="1">
        <v>2</v>
      </c>
      <c r="B54" s="145" t="s">
        <v>73</v>
      </c>
      <c r="C54" s="146">
        <v>90864</v>
      </c>
      <c r="D54" s="147" t="s">
        <v>236</v>
      </c>
      <c r="E54" s="146">
        <v>107490</v>
      </c>
      <c r="F54" s="147">
        <f t="shared" si="9"/>
        <v>0.1829767564712097</v>
      </c>
      <c r="G54" s="146">
        <v>0</v>
      </c>
      <c r="H54" s="147">
        <f t="shared" si="9"/>
        <v>-1</v>
      </c>
      <c r="I54" s="146">
        <v>90824</v>
      </c>
      <c r="J54" s="147" t="str">
        <f t="shared" si="9"/>
        <v>-</v>
      </c>
      <c r="K54" s="146">
        <v>109569</v>
      </c>
      <c r="L54" s="147">
        <f t="shared" si="10"/>
        <v>0.2063881793358584</v>
      </c>
      <c r="M54" s="146">
        <v>113810</v>
      </c>
      <c r="N54" s="147">
        <f t="shared" si="11"/>
        <v>3.8706203396946304E-2</v>
      </c>
      <c r="O54" s="147">
        <f>IFERROR(M54/C54-1,"-")</f>
        <v>0.25253125550272926</v>
      </c>
    </row>
    <row r="55" spans="1:16" x14ac:dyDescent="0.25">
      <c r="A55" s="1">
        <v>3</v>
      </c>
      <c r="B55" s="145" t="s">
        <v>75</v>
      </c>
      <c r="C55" s="146">
        <v>97358</v>
      </c>
      <c r="D55" s="147" t="s">
        <v>236</v>
      </c>
      <c r="E55" s="146">
        <v>46120</v>
      </c>
      <c r="F55" s="147">
        <f t="shared" si="9"/>
        <v>-0.52628443476653175</v>
      </c>
      <c r="G55" s="146">
        <v>0</v>
      </c>
      <c r="H55" s="147">
        <f t="shared" si="9"/>
        <v>-1</v>
      </c>
      <c r="I55" s="146">
        <v>93707</v>
      </c>
      <c r="J55" s="147" t="str">
        <f t="shared" si="9"/>
        <v>-</v>
      </c>
      <c r="K55" s="146">
        <v>96770</v>
      </c>
      <c r="L55" s="147">
        <f t="shared" si="10"/>
        <v>3.2686992433863082E-2</v>
      </c>
      <c r="M55" s="146">
        <v>116605</v>
      </c>
      <c r="N55" s="147">
        <f t="shared" si="11"/>
        <v>0.20497054872377807</v>
      </c>
      <c r="O55" s="147">
        <f t="shared" ref="O55:O64" si="13">IFERROR(M55/C55-1,"-")</f>
        <v>0.19769305039133922</v>
      </c>
    </row>
    <row r="56" spans="1:16" x14ac:dyDescent="0.25">
      <c r="A56" s="1">
        <v>4</v>
      </c>
      <c r="B56" s="145" t="s">
        <v>77</v>
      </c>
      <c r="C56" s="146">
        <v>94013</v>
      </c>
      <c r="D56" s="147" t="s">
        <v>236</v>
      </c>
      <c r="E56" s="146">
        <v>0</v>
      </c>
      <c r="F56" s="147">
        <f t="shared" si="9"/>
        <v>-1</v>
      </c>
      <c r="G56" s="146">
        <v>0</v>
      </c>
      <c r="H56" s="147" t="str">
        <f t="shared" si="9"/>
        <v>-</v>
      </c>
      <c r="I56" s="146">
        <v>104823</v>
      </c>
      <c r="J56" s="147" t="str">
        <f t="shared" si="9"/>
        <v>-</v>
      </c>
      <c r="K56" s="146">
        <v>98829</v>
      </c>
      <c r="L56" s="147">
        <f t="shared" si="10"/>
        <v>-5.7182106980338321E-2</v>
      </c>
      <c r="M56" s="146">
        <v>107032</v>
      </c>
      <c r="N56" s="147">
        <f t="shared" si="11"/>
        <v>8.3001952868085205E-2</v>
      </c>
      <c r="O56" s="147">
        <f t="shared" si="13"/>
        <v>0.13848084839330732</v>
      </c>
    </row>
    <row r="57" spans="1:16" x14ac:dyDescent="0.25">
      <c r="A57" s="1">
        <v>5</v>
      </c>
      <c r="B57" s="145" t="s">
        <v>79</v>
      </c>
      <c r="C57" s="146">
        <v>87047</v>
      </c>
      <c r="D57" s="147" t="s">
        <v>236</v>
      </c>
      <c r="E57" s="146">
        <v>0</v>
      </c>
      <c r="F57" s="147">
        <f t="shared" si="9"/>
        <v>-1</v>
      </c>
      <c r="G57" s="146">
        <v>0</v>
      </c>
      <c r="H57" s="147" t="str">
        <f t="shared" si="9"/>
        <v>-</v>
      </c>
      <c r="I57" s="146">
        <v>85028</v>
      </c>
      <c r="J57" s="147" t="str">
        <f t="shared" si="9"/>
        <v>-</v>
      </c>
      <c r="K57" s="146">
        <v>95544</v>
      </c>
      <c r="L57" s="147">
        <f t="shared" si="10"/>
        <v>0.12367690643082274</v>
      </c>
      <c r="M57" s="146">
        <v>108036</v>
      </c>
      <c r="N57" s="147">
        <f t="shared" si="11"/>
        <v>0.13074604370761111</v>
      </c>
      <c r="O57" s="147">
        <f t="shared" si="13"/>
        <v>0.24112261192229489</v>
      </c>
    </row>
    <row r="58" spans="1:16" x14ac:dyDescent="0.25">
      <c r="A58" s="1">
        <v>6</v>
      </c>
      <c r="B58" s="145" t="s">
        <v>81</v>
      </c>
      <c r="C58" s="146">
        <v>82588</v>
      </c>
      <c r="D58" s="147" t="s">
        <v>236</v>
      </c>
      <c r="E58" s="146">
        <v>0</v>
      </c>
      <c r="F58" s="147">
        <f t="shared" si="9"/>
        <v>-1</v>
      </c>
      <c r="G58" s="146">
        <v>0</v>
      </c>
      <c r="H58" s="147" t="str">
        <f t="shared" si="9"/>
        <v>-</v>
      </c>
      <c r="I58" s="146">
        <v>88450</v>
      </c>
      <c r="J58" s="147" t="str">
        <f t="shared" si="9"/>
        <v>-</v>
      </c>
      <c r="K58" s="146">
        <v>98589</v>
      </c>
      <c r="L58" s="147">
        <f t="shared" si="10"/>
        <v>0.11462973431317125</v>
      </c>
      <c r="M58" s="146">
        <v>106021</v>
      </c>
      <c r="N58" s="147">
        <f t="shared" si="11"/>
        <v>7.5383663491870312E-2</v>
      </c>
      <c r="O58" s="147">
        <f t="shared" si="13"/>
        <v>0.28373371434106653</v>
      </c>
    </row>
    <row r="59" spans="1:16" x14ac:dyDescent="0.25">
      <c r="A59" s="1">
        <v>7</v>
      </c>
      <c r="B59" s="145" t="s">
        <v>83</v>
      </c>
      <c r="C59" s="146">
        <v>98910</v>
      </c>
      <c r="D59" s="147" t="s">
        <v>236</v>
      </c>
      <c r="E59" s="146">
        <v>0</v>
      </c>
      <c r="F59" s="147">
        <f t="shared" si="9"/>
        <v>-1</v>
      </c>
      <c r="G59" s="146">
        <v>36141</v>
      </c>
      <c r="H59" s="147" t="str">
        <f t="shared" si="9"/>
        <v>-</v>
      </c>
      <c r="I59" s="146">
        <v>106881</v>
      </c>
      <c r="J59" s="147">
        <f t="shared" si="9"/>
        <v>1.9573337760438285</v>
      </c>
      <c r="K59" s="146">
        <v>111016</v>
      </c>
      <c r="L59" s="147">
        <f t="shared" si="10"/>
        <v>3.8687886528007809E-2</v>
      </c>
      <c r="M59" s="146">
        <v>115402</v>
      </c>
      <c r="N59" s="147">
        <f t="shared" si="11"/>
        <v>3.9507818692801067E-2</v>
      </c>
      <c r="O59" s="147">
        <f t="shared" si="13"/>
        <v>0.16673743807501773</v>
      </c>
    </row>
    <row r="60" spans="1:16" x14ac:dyDescent="0.25">
      <c r="A60" s="1">
        <v>8</v>
      </c>
      <c r="B60" s="145" t="s">
        <v>85</v>
      </c>
      <c r="C60" s="146">
        <v>106113</v>
      </c>
      <c r="D60" s="147" t="s">
        <v>236</v>
      </c>
      <c r="E60" s="146">
        <v>39936</v>
      </c>
      <c r="F60" s="147">
        <f t="shared" si="9"/>
        <v>-0.62364649006248052</v>
      </c>
      <c r="G60" s="146">
        <v>54749</v>
      </c>
      <c r="H60" s="147">
        <f t="shared" si="9"/>
        <v>0.37091846955128216</v>
      </c>
      <c r="I60" s="146">
        <v>121705</v>
      </c>
      <c r="J60" s="147">
        <f t="shared" si="9"/>
        <v>1.2229629764927212</v>
      </c>
      <c r="K60" s="146">
        <v>120661</v>
      </c>
      <c r="L60" s="147">
        <f t="shared" si="10"/>
        <v>-8.5781192227106784E-3</v>
      </c>
      <c r="M60" s="146"/>
      <c r="N60" s="147"/>
      <c r="O60" s="147"/>
    </row>
    <row r="61" spans="1:16" x14ac:dyDescent="0.25">
      <c r="A61" s="1">
        <v>9</v>
      </c>
      <c r="B61" s="145" t="s">
        <v>87</v>
      </c>
      <c r="C61" s="146">
        <v>97407</v>
      </c>
      <c r="D61" s="147">
        <v>-8.3193720234173485E-2</v>
      </c>
      <c r="E61" s="146">
        <v>0</v>
      </c>
      <c r="F61" s="147">
        <f t="shared" si="9"/>
        <v>-1</v>
      </c>
      <c r="G61" s="146">
        <v>58323</v>
      </c>
      <c r="H61" s="147" t="str">
        <f t="shared" si="9"/>
        <v>-</v>
      </c>
      <c r="I61" s="146">
        <v>91809</v>
      </c>
      <c r="J61" s="147">
        <f t="shared" si="9"/>
        <v>0.57414742040018507</v>
      </c>
      <c r="K61" s="146">
        <v>98874</v>
      </c>
      <c r="L61" s="147">
        <f t="shared" si="10"/>
        <v>7.695323987844338E-2</v>
      </c>
      <c r="M61" s="146"/>
      <c r="N61" s="147"/>
      <c r="O61" s="147"/>
    </row>
    <row r="62" spans="1:16" x14ac:dyDescent="0.25">
      <c r="A62" s="1">
        <v>10</v>
      </c>
      <c r="B62" s="145" t="s">
        <v>89</v>
      </c>
      <c r="C62" s="146">
        <v>97469</v>
      </c>
      <c r="D62" s="147">
        <v>-0.12562683340360448</v>
      </c>
      <c r="E62" s="146">
        <v>0</v>
      </c>
      <c r="F62" s="147">
        <f t="shared" si="9"/>
        <v>-1</v>
      </c>
      <c r="G62" s="146">
        <v>93826</v>
      </c>
      <c r="H62" s="147" t="str">
        <f t="shared" si="9"/>
        <v>-</v>
      </c>
      <c r="I62" s="146">
        <v>104534</v>
      </c>
      <c r="J62" s="147">
        <f t="shared" si="9"/>
        <v>0.1141261484023619</v>
      </c>
      <c r="K62" s="146">
        <v>116543</v>
      </c>
      <c r="L62" s="147">
        <f t="shared" si="10"/>
        <v>0.11488128264488107</v>
      </c>
      <c r="M62" s="146"/>
      <c r="N62" s="147"/>
      <c r="O62" s="147"/>
    </row>
    <row r="63" spans="1:16" x14ac:dyDescent="0.25">
      <c r="A63" s="1">
        <v>11</v>
      </c>
      <c r="B63" s="145" t="s">
        <v>91</v>
      </c>
      <c r="C63" s="146">
        <v>78135</v>
      </c>
      <c r="D63" s="147">
        <v>-0.17858982580448468</v>
      </c>
      <c r="E63" s="146">
        <v>0</v>
      </c>
      <c r="F63" s="147">
        <f t="shared" si="9"/>
        <v>-1</v>
      </c>
      <c r="G63" s="146">
        <v>86589</v>
      </c>
      <c r="H63" s="147" t="str">
        <f t="shared" si="9"/>
        <v>-</v>
      </c>
      <c r="I63" s="146">
        <v>99553</v>
      </c>
      <c r="J63" s="147">
        <f t="shared" si="9"/>
        <v>0.14971878645093484</v>
      </c>
      <c r="K63" s="146">
        <v>110808</v>
      </c>
      <c r="L63" s="147">
        <f t="shared" si="10"/>
        <v>0.11305535744779172</v>
      </c>
      <c r="M63" s="146"/>
      <c r="N63" s="147"/>
      <c r="O63" s="147"/>
    </row>
    <row r="64" spans="1:16" x14ac:dyDescent="0.25">
      <c r="A64" s="1">
        <v>12</v>
      </c>
      <c r="B64" s="145" t="s">
        <v>93</v>
      </c>
      <c r="C64" s="146">
        <v>82644</v>
      </c>
      <c r="D64" s="147">
        <v>-0.18166965373152066</v>
      </c>
      <c r="E64" s="146">
        <v>0</v>
      </c>
      <c r="F64" s="147">
        <f t="shared" si="9"/>
        <v>-1</v>
      </c>
      <c r="G64" s="146">
        <v>76578</v>
      </c>
      <c r="H64" s="147" t="str">
        <f t="shared" si="9"/>
        <v>-</v>
      </c>
      <c r="I64" s="146">
        <v>101660</v>
      </c>
      <c r="J64" s="147">
        <f t="shared" si="9"/>
        <v>0.3275353234610463</v>
      </c>
      <c r="K64" s="146">
        <v>103266</v>
      </c>
      <c r="L64" s="147">
        <f t="shared" si="10"/>
        <v>1.5797757229982334E-2</v>
      </c>
      <c r="M64" s="146"/>
      <c r="N64" s="147"/>
      <c r="O64" s="147"/>
    </row>
    <row r="65" spans="1:16" ht="15.75" x14ac:dyDescent="0.25">
      <c r="B65" s="148" t="s">
        <v>30</v>
      </c>
      <c r="C65" s="149">
        <v>1113497</v>
      </c>
      <c r="D65" s="150" t="s">
        <v>236</v>
      </c>
      <c r="E65" s="149">
        <v>0</v>
      </c>
      <c r="F65" s="150">
        <f t="shared" si="9"/>
        <v>-1</v>
      </c>
      <c r="G65" s="149">
        <v>497318</v>
      </c>
      <c r="H65" s="150" t="str">
        <f t="shared" si="9"/>
        <v>-</v>
      </c>
      <c r="I65" s="149">
        <v>1162107</v>
      </c>
      <c r="J65" s="150">
        <f t="shared" si="9"/>
        <v>1.3367483179776318</v>
      </c>
      <c r="K65" s="149">
        <v>1273521</v>
      </c>
      <c r="L65" s="150">
        <f t="shared" si="10"/>
        <v>9.5872411060255125E-2</v>
      </c>
      <c r="M65" s="149">
        <v>780647</v>
      </c>
      <c r="N65" s="150">
        <v>7.9182270735959071E-2</v>
      </c>
      <c r="O65" s="150">
        <v>0.19780921211116897</v>
      </c>
    </row>
    <row r="66" spans="1:16" ht="6" customHeight="1" x14ac:dyDescent="0.25"/>
    <row r="67" spans="1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</row>
    <row r="70" spans="1:16" ht="48.75" customHeight="1" thickBot="1" x14ac:dyDescent="0.3">
      <c r="B70" s="12" t="s">
        <v>290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" t="s">
        <v>101</v>
      </c>
    </row>
    <row r="71" spans="1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102</v>
      </c>
    </row>
    <row r="72" spans="1:16" ht="22.5" thickTop="1" thickBot="1" x14ac:dyDescent="0.3">
      <c r="B72" s="136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5"/>
    </row>
    <row r="73" spans="1:16" ht="22.5" thickTop="1" thickBot="1" x14ac:dyDescent="0.3">
      <c r="B73" s="136"/>
      <c r="C73" s="137">
        <v>2019</v>
      </c>
      <c r="D73" s="138"/>
      <c r="E73" s="139" t="s">
        <v>285</v>
      </c>
      <c r="F73" s="138"/>
      <c r="G73" s="139" t="s">
        <v>286</v>
      </c>
      <c r="H73" s="138"/>
      <c r="I73" s="139" t="s">
        <v>287</v>
      </c>
      <c r="J73" s="138"/>
      <c r="K73" s="139">
        <v>2023</v>
      </c>
      <c r="L73" s="138"/>
      <c r="M73" s="139">
        <v>2024</v>
      </c>
      <c r="N73" s="140"/>
      <c r="O73" s="141"/>
    </row>
    <row r="74" spans="1:16" ht="16.5" thickTop="1" thickBot="1" x14ac:dyDescent="0.3">
      <c r="B74" s="107"/>
      <c r="C74" s="142" t="s">
        <v>69</v>
      </c>
      <c r="D74" s="143" t="str">
        <f>CONCATENATE("var ",RIGHT(C73,2),"/",RIGHT(C73-1,2))</f>
        <v>var 19/18</v>
      </c>
      <c r="E74" s="144" t="s">
        <v>69</v>
      </c>
      <c r="F74" s="143" t="str">
        <f>CONCATENATE("var ",RIGHT(E73,2),"/",RIGHT(C73,2))</f>
        <v>var 20/19</v>
      </c>
      <c r="G74" s="144" t="s">
        <v>69</v>
      </c>
      <c r="H74" s="143" t="str">
        <f>CONCATENATE("var ",RIGHT(G73,2),"/",RIGHT(E73,2))</f>
        <v>var 21/20</v>
      </c>
      <c r="I74" s="144" t="s">
        <v>69</v>
      </c>
      <c r="J74" s="143" t="str">
        <f>CONCATENATE("var ",RIGHT(I73,2),"/",RIGHT(G73,2))</f>
        <v>var 22/21</v>
      </c>
      <c r="K74" s="144" t="s">
        <v>69</v>
      </c>
      <c r="L74" s="143" t="str">
        <f>CONCATENATE("var ",RIGHT(K73,2),"/",RIGHT(I73,2))</f>
        <v>var 23/22</v>
      </c>
      <c r="M74" s="144" t="s">
        <v>69</v>
      </c>
      <c r="N74" s="143" t="str">
        <f>CONCATENATE("var ",RIGHT(M73,2),"/",RIGHT(K73,2))</f>
        <v>var 24/23</v>
      </c>
      <c r="O74" s="143" t="str">
        <f>CONCATENATE("var ",RIGHT(M73,2),"/",RIGHT(C73,2))</f>
        <v>var 24/19</v>
      </c>
    </row>
    <row r="75" spans="1:16" x14ac:dyDescent="0.25">
      <c r="A75" s="1">
        <v>1</v>
      </c>
      <c r="B75" s="145" t="s">
        <v>71</v>
      </c>
      <c r="C75" s="146">
        <v>14489</v>
      </c>
      <c r="D75" s="147" t="s">
        <v>236</v>
      </c>
      <c r="E75" s="146">
        <v>26139</v>
      </c>
      <c r="F75" s="147">
        <f t="shared" ref="F75:J87" si="14">IFERROR(E75/C75-1,"-")</f>
        <v>0.80405825108703155</v>
      </c>
      <c r="G75" s="146">
        <v>0</v>
      </c>
      <c r="H75" s="147">
        <f t="shared" si="14"/>
        <v>-1</v>
      </c>
      <c r="I75" s="146">
        <v>17498</v>
      </c>
      <c r="J75" s="147" t="str">
        <f t="shared" si="14"/>
        <v>-</v>
      </c>
      <c r="K75" s="146">
        <v>21506</v>
      </c>
      <c r="L75" s="147">
        <f t="shared" ref="L75:L87" si="15">IFERROR(K75/I75-1,"-")</f>
        <v>0.22905474911418455</v>
      </c>
      <c r="M75" s="146">
        <v>28548</v>
      </c>
      <c r="N75" s="147">
        <f t="shared" ref="N75:N83" si="16">IFERROR(M75/K75-1,"-")</f>
        <v>0.32744350413838008</v>
      </c>
      <c r="O75" s="147">
        <f t="shared" ref="O75" si="17">IFERROR(M75/C75-1,"-")</f>
        <v>0.97032231347919118</v>
      </c>
    </row>
    <row r="76" spans="1:16" x14ac:dyDescent="0.25">
      <c r="A76" s="1">
        <v>2</v>
      </c>
      <c r="B76" s="145" t="s">
        <v>73</v>
      </c>
      <c r="C76" s="146">
        <v>11233</v>
      </c>
      <c r="D76" s="147" t="s">
        <v>236</v>
      </c>
      <c r="E76" s="146">
        <v>26153</v>
      </c>
      <c r="F76" s="147">
        <f t="shared" si="14"/>
        <v>1.3282293243122942</v>
      </c>
      <c r="G76" s="146">
        <v>0</v>
      </c>
      <c r="H76" s="147">
        <f t="shared" si="14"/>
        <v>-1</v>
      </c>
      <c r="I76" s="146">
        <v>23849</v>
      </c>
      <c r="J76" s="147" t="str">
        <f t="shared" si="14"/>
        <v>-</v>
      </c>
      <c r="K76" s="146">
        <v>18510</v>
      </c>
      <c r="L76" s="147">
        <f t="shared" si="15"/>
        <v>-0.22386682879785313</v>
      </c>
      <c r="M76" s="146">
        <v>28126</v>
      </c>
      <c r="N76" s="147">
        <f t="shared" si="16"/>
        <v>0.51950297136682866</v>
      </c>
      <c r="O76" s="147">
        <f>IFERROR(M76/C76-1,"-")</f>
        <v>1.5038725184723583</v>
      </c>
    </row>
    <row r="77" spans="1:16" x14ac:dyDescent="0.25">
      <c r="A77" s="1">
        <v>3</v>
      </c>
      <c r="B77" s="145" t="s">
        <v>75</v>
      </c>
      <c r="C77" s="146">
        <v>14765</v>
      </c>
      <c r="D77" s="147" t="s">
        <v>236</v>
      </c>
      <c r="E77" s="146">
        <v>12768</v>
      </c>
      <c r="F77" s="147">
        <f t="shared" si="14"/>
        <v>-0.13525228581103965</v>
      </c>
      <c r="G77" s="146">
        <v>0</v>
      </c>
      <c r="H77" s="147">
        <f t="shared" si="14"/>
        <v>-1</v>
      </c>
      <c r="I77" s="146">
        <v>27624</v>
      </c>
      <c r="J77" s="147" t="str">
        <f t="shared" si="14"/>
        <v>-</v>
      </c>
      <c r="K77" s="146">
        <v>20334</v>
      </c>
      <c r="L77" s="147">
        <f t="shared" si="15"/>
        <v>-0.26390095569070371</v>
      </c>
      <c r="M77" s="146">
        <v>29262</v>
      </c>
      <c r="N77" s="147">
        <f t="shared" si="16"/>
        <v>0.43906757155503096</v>
      </c>
      <c r="O77" s="147">
        <f t="shared" ref="O77:O86" si="18">IFERROR(M77/C77-1,"-")</f>
        <v>0.98184896715204872</v>
      </c>
    </row>
    <row r="78" spans="1:16" x14ac:dyDescent="0.25">
      <c r="A78" s="1">
        <v>4</v>
      </c>
      <c r="B78" s="145" t="s">
        <v>77</v>
      </c>
      <c r="C78" s="146">
        <v>14959</v>
      </c>
      <c r="D78" s="147" t="s">
        <v>236</v>
      </c>
      <c r="E78" s="146">
        <v>0</v>
      </c>
      <c r="F78" s="147">
        <f t="shared" si="14"/>
        <v>-1</v>
      </c>
      <c r="G78" s="146">
        <v>0</v>
      </c>
      <c r="H78" s="147" t="str">
        <f t="shared" si="14"/>
        <v>-</v>
      </c>
      <c r="I78" s="146">
        <v>24835</v>
      </c>
      <c r="J78" s="147" t="str">
        <f t="shared" si="14"/>
        <v>-</v>
      </c>
      <c r="K78" s="146">
        <v>21526</v>
      </c>
      <c r="L78" s="147">
        <f t="shared" si="15"/>
        <v>-0.13323937990738877</v>
      </c>
      <c r="M78" s="146">
        <v>24001</v>
      </c>
      <c r="N78" s="147">
        <f t="shared" si="16"/>
        <v>0.11497723682988004</v>
      </c>
      <c r="O78" s="147">
        <f t="shared" si="18"/>
        <v>0.60445216926265122</v>
      </c>
    </row>
    <row r="79" spans="1:16" x14ac:dyDescent="0.25">
      <c r="A79" s="1">
        <v>5</v>
      </c>
      <c r="B79" s="145" t="s">
        <v>79</v>
      </c>
      <c r="C79" s="146">
        <v>17004</v>
      </c>
      <c r="D79" s="147" t="s">
        <v>236</v>
      </c>
      <c r="E79" s="146">
        <v>0</v>
      </c>
      <c r="F79" s="147">
        <f t="shared" si="14"/>
        <v>-1</v>
      </c>
      <c r="G79" s="146">
        <v>0</v>
      </c>
      <c r="H79" s="147" t="str">
        <f t="shared" si="14"/>
        <v>-</v>
      </c>
      <c r="I79" s="146">
        <v>27190</v>
      </c>
      <c r="J79" s="147" t="str">
        <f t="shared" si="14"/>
        <v>-</v>
      </c>
      <c r="K79" s="146">
        <v>26561</v>
      </c>
      <c r="L79" s="147">
        <f t="shared" si="15"/>
        <v>-2.3133504965060725E-2</v>
      </c>
      <c r="M79" s="146">
        <v>30824</v>
      </c>
      <c r="N79" s="147">
        <f t="shared" si="16"/>
        <v>0.16049847520801164</v>
      </c>
      <c r="O79" s="147">
        <f t="shared" si="18"/>
        <v>0.81274994119030808</v>
      </c>
    </row>
    <row r="80" spans="1:16" x14ac:dyDescent="0.25">
      <c r="A80" s="1">
        <v>6</v>
      </c>
      <c r="B80" s="145" t="s">
        <v>81</v>
      </c>
      <c r="C80" s="146">
        <v>25873</v>
      </c>
      <c r="D80" s="147" t="s">
        <v>236</v>
      </c>
      <c r="E80" s="146">
        <v>0</v>
      </c>
      <c r="F80" s="147">
        <f t="shared" si="14"/>
        <v>-1</v>
      </c>
      <c r="G80" s="146">
        <v>0</v>
      </c>
      <c r="H80" s="147" t="str">
        <f t="shared" si="14"/>
        <v>-</v>
      </c>
      <c r="I80" s="146">
        <v>27823</v>
      </c>
      <c r="J80" s="147" t="str">
        <f t="shared" si="14"/>
        <v>-</v>
      </c>
      <c r="K80" s="146">
        <v>24773</v>
      </c>
      <c r="L80" s="147">
        <f t="shared" si="15"/>
        <v>-0.10962153613916548</v>
      </c>
      <c r="M80" s="146">
        <v>31196</v>
      </c>
      <c r="N80" s="147">
        <f t="shared" si="16"/>
        <v>0.25927420982521299</v>
      </c>
      <c r="O80" s="147">
        <f t="shared" si="18"/>
        <v>0.20573570904031224</v>
      </c>
    </row>
    <row r="81" spans="1:16" x14ac:dyDescent="0.25">
      <c r="A81" s="1">
        <v>7</v>
      </c>
      <c r="B81" s="145" t="s">
        <v>83</v>
      </c>
      <c r="C81" s="146">
        <v>27771</v>
      </c>
      <c r="D81" s="147" t="s">
        <v>236</v>
      </c>
      <c r="E81" s="146">
        <v>0</v>
      </c>
      <c r="F81" s="147">
        <f t="shared" si="14"/>
        <v>-1</v>
      </c>
      <c r="G81" s="146">
        <v>13227</v>
      </c>
      <c r="H81" s="147" t="str">
        <f t="shared" si="14"/>
        <v>-</v>
      </c>
      <c r="I81" s="146">
        <v>29690</v>
      </c>
      <c r="J81" s="147">
        <f t="shared" si="14"/>
        <v>1.2446510924623877</v>
      </c>
      <c r="K81" s="146">
        <v>28903</v>
      </c>
      <c r="L81" s="147">
        <f t="shared" si="15"/>
        <v>-2.6507241495453027E-2</v>
      </c>
      <c r="M81" s="146">
        <v>31456</v>
      </c>
      <c r="N81" s="147">
        <f t="shared" si="16"/>
        <v>8.8329931149015772E-2</v>
      </c>
      <c r="O81" s="147">
        <f t="shared" si="18"/>
        <v>0.13269237693997327</v>
      </c>
    </row>
    <row r="82" spans="1:16" x14ac:dyDescent="0.25">
      <c r="A82" s="1">
        <v>8</v>
      </c>
      <c r="B82" s="145" t="s">
        <v>85</v>
      </c>
      <c r="C82" s="146">
        <v>28588</v>
      </c>
      <c r="D82" s="147" t="s">
        <v>236</v>
      </c>
      <c r="E82" s="146">
        <v>12130</v>
      </c>
      <c r="F82" s="147">
        <f t="shared" si="14"/>
        <v>-0.57569609626416685</v>
      </c>
      <c r="G82" s="146">
        <v>24945</v>
      </c>
      <c r="H82" s="147">
        <f t="shared" si="14"/>
        <v>1.0564715581203625</v>
      </c>
      <c r="I82" s="146">
        <v>29356</v>
      </c>
      <c r="J82" s="147">
        <f t="shared" si="14"/>
        <v>0.17682902385247545</v>
      </c>
      <c r="K82" s="146">
        <v>29813</v>
      </c>
      <c r="L82" s="147">
        <f t="shared" si="15"/>
        <v>1.5567516010355664E-2</v>
      </c>
      <c r="M82" s="146"/>
      <c r="N82" s="147"/>
      <c r="O82" s="147"/>
    </row>
    <row r="83" spans="1:16" x14ac:dyDescent="0.25">
      <c r="A83" s="1">
        <v>9</v>
      </c>
      <c r="B83" s="145" t="s">
        <v>87</v>
      </c>
      <c r="C83" s="146">
        <v>28967</v>
      </c>
      <c r="D83" s="147">
        <v>0.17047842249878786</v>
      </c>
      <c r="E83" s="146">
        <v>0</v>
      </c>
      <c r="F83" s="147">
        <f t="shared" si="14"/>
        <v>-1</v>
      </c>
      <c r="G83" s="146">
        <v>18786</v>
      </c>
      <c r="H83" s="147" t="str">
        <f t="shared" si="14"/>
        <v>-</v>
      </c>
      <c r="I83" s="146">
        <v>25088</v>
      </c>
      <c r="J83" s="147">
        <f t="shared" si="14"/>
        <v>0.33546257851591621</v>
      </c>
      <c r="K83" s="146">
        <v>28026</v>
      </c>
      <c r="L83" s="147">
        <f t="shared" si="15"/>
        <v>0.11710778061224492</v>
      </c>
      <c r="M83" s="146"/>
      <c r="N83" s="147"/>
      <c r="O83" s="147"/>
    </row>
    <row r="84" spans="1:16" x14ac:dyDescent="0.25">
      <c r="A84" s="1">
        <v>10</v>
      </c>
      <c r="B84" s="145" t="s">
        <v>89</v>
      </c>
      <c r="C84" s="146">
        <v>27747</v>
      </c>
      <c r="D84" s="147">
        <v>1.2741578559134497</v>
      </c>
      <c r="E84" s="146">
        <v>0</v>
      </c>
      <c r="F84" s="147">
        <f t="shared" si="14"/>
        <v>-1</v>
      </c>
      <c r="G84" s="146">
        <v>23122</v>
      </c>
      <c r="H84" s="147" t="str">
        <f t="shared" si="14"/>
        <v>-</v>
      </c>
      <c r="I84" s="146">
        <v>26374</v>
      </c>
      <c r="J84" s="147">
        <f t="shared" si="14"/>
        <v>0.14064527290026807</v>
      </c>
      <c r="K84" s="146">
        <v>26698</v>
      </c>
      <c r="L84" s="147">
        <f t="shared" si="15"/>
        <v>1.2284825964965496E-2</v>
      </c>
      <c r="M84" s="146"/>
      <c r="N84" s="147"/>
      <c r="O84" s="147"/>
    </row>
    <row r="85" spans="1:16" x14ac:dyDescent="0.25">
      <c r="A85" s="1">
        <v>11</v>
      </c>
      <c r="B85" s="145" t="s">
        <v>91</v>
      </c>
      <c r="C85" s="146">
        <v>26555</v>
      </c>
      <c r="D85" s="147">
        <v>0.89017011886967046</v>
      </c>
      <c r="E85" s="146">
        <v>0</v>
      </c>
      <c r="F85" s="147">
        <f t="shared" si="14"/>
        <v>-1</v>
      </c>
      <c r="G85" s="146">
        <v>27647</v>
      </c>
      <c r="H85" s="147" t="str">
        <f t="shared" si="14"/>
        <v>-</v>
      </c>
      <c r="I85" s="146">
        <v>25067</v>
      </c>
      <c r="J85" s="147">
        <f t="shared" si="14"/>
        <v>-9.3319347487973325E-2</v>
      </c>
      <c r="K85" s="146">
        <v>24723</v>
      </c>
      <c r="L85" s="147">
        <f t="shared" si="15"/>
        <v>-1.3723221765667981E-2</v>
      </c>
      <c r="M85" s="146"/>
      <c r="N85" s="147"/>
      <c r="O85" s="147"/>
    </row>
    <row r="86" spans="1:16" x14ac:dyDescent="0.25">
      <c r="A86" s="1">
        <v>12</v>
      </c>
      <c r="B86" s="145" t="s">
        <v>93</v>
      </c>
      <c r="C86" s="146">
        <v>26740</v>
      </c>
      <c r="D86" s="147">
        <v>0.75816950489841539</v>
      </c>
      <c r="E86" s="146">
        <v>0</v>
      </c>
      <c r="F86" s="147">
        <f t="shared" si="14"/>
        <v>-1</v>
      </c>
      <c r="G86" s="146">
        <v>21541</v>
      </c>
      <c r="H86" s="147" t="str">
        <f t="shared" si="14"/>
        <v>-</v>
      </c>
      <c r="I86" s="146">
        <v>26095</v>
      </c>
      <c r="J86" s="147">
        <f t="shared" si="14"/>
        <v>0.21141079801309126</v>
      </c>
      <c r="K86" s="146">
        <v>24969</v>
      </c>
      <c r="L86" s="147">
        <f t="shared" si="15"/>
        <v>-4.3150028741138158E-2</v>
      </c>
      <c r="M86" s="146"/>
      <c r="N86" s="147"/>
      <c r="O86" s="147"/>
    </row>
    <row r="87" spans="1:16" ht="15.75" x14ac:dyDescent="0.25">
      <c r="B87" s="148" t="s">
        <v>30</v>
      </c>
      <c r="C87" s="149">
        <v>264691</v>
      </c>
      <c r="D87" s="150" t="s">
        <v>236</v>
      </c>
      <c r="E87" s="149">
        <v>0</v>
      </c>
      <c r="F87" s="150">
        <f t="shared" si="14"/>
        <v>-1</v>
      </c>
      <c r="G87" s="149">
        <v>141098</v>
      </c>
      <c r="H87" s="150" t="str">
        <f t="shared" si="14"/>
        <v>-</v>
      </c>
      <c r="I87" s="149">
        <v>310489</v>
      </c>
      <c r="J87" s="150">
        <f t="shared" si="14"/>
        <v>1.2005202058143984</v>
      </c>
      <c r="K87" s="149">
        <v>296342</v>
      </c>
      <c r="L87" s="150">
        <f t="shared" si="15"/>
        <v>-4.5563610949180156E-2</v>
      </c>
      <c r="M87" s="149">
        <v>203413</v>
      </c>
      <c r="N87" s="150">
        <v>0.25476056824560644</v>
      </c>
      <c r="O87" s="150">
        <v>0.61318540136723398</v>
      </c>
    </row>
    <row r="88" spans="1:16" ht="6" customHeight="1" x14ac:dyDescent="0.25"/>
    <row r="89" spans="1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2" spans="1:16" ht="48.75" customHeight="1" thickBot="1" x14ac:dyDescent="0.3">
      <c r="B92" s="12" t="s">
        <v>291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" t="s">
        <v>114</v>
      </c>
    </row>
    <row r="93" spans="1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115</v>
      </c>
    </row>
    <row r="94" spans="1:16" ht="22.5" thickTop="1" thickBot="1" x14ac:dyDescent="0.3">
      <c r="B94" s="152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5"/>
    </row>
    <row r="95" spans="1:16" ht="22.5" thickTop="1" thickBot="1" x14ac:dyDescent="0.3">
      <c r="B95" s="136"/>
      <c r="C95" s="137">
        <v>2019</v>
      </c>
      <c r="D95" s="138"/>
      <c r="E95" s="139" t="s">
        <v>285</v>
      </c>
      <c r="F95" s="138"/>
      <c r="G95" s="139" t="s">
        <v>286</v>
      </c>
      <c r="H95" s="138"/>
      <c r="I95" s="139" t="s">
        <v>287</v>
      </c>
      <c r="J95" s="138"/>
      <c r="K95" s="139">
        <v>2023</v>
      </c>
      <c r="L95" s="138"/>
      <c r="M95" s="139">
        <v>2024</v>
      </c>
      <c r="N95" s="140"/>
      <c r="O95" s="141"/>
    </row>
    <row r="96" spans="1:16" ht="16.5" thickTop="1" thickBot="1" x14ac:dyDescent="0.3">
      <c r="B96" s="107"/>
      <c r="C96" s="142" t="s">
        <v>69</v>
      </c>
      <c r="D96" s="143" t="str">
        <f>CONCATENATE("var ",RIGHT(C95,2),"/",RIGHT(C95-1,2))</f>
        <v>var 19/18</v>
      </c>
      <c r="E96" s="144" t="s">
        <v>69</v>
      </c>
      <c r="F96" s="143" t="str">
        <f>CONCATENATE("var ",RIGHT(E95,2),"/",RIGHT(C95,2))</f>
        <v>var 20/19</v>
      </c>
      <c r="G96" s="144" t="s">
        <v>69</v>
      </c>
      <c r="H96" s="143" t="str">
        <f>CONCATENATE("var ",RIGHT(G95,2),"/",RIGHT(E95,2))</f>
        <v>var 21/20</v>
      </c>
      <c r="I96" s="144" t="s">
        <v>69</v>
      </c>
      <c r="J96" s="143" t="str">
        <f>CONCATENATE("var ",RIGHT(I95,2),"/",RIGHT(G95,2))</f>
        <v>var 22/21</v>
      </c>
      <c r="K96" s="144" t="s">
        <v>69</v>
      </c>
      <c r="L96" s="143" t="str">
        <f>CONCATENATE("var ",RIGHT(K95,2),"/",RIGHT(I95,2))</f>
        <v>var 23/22</v>
      </c>
      <c r="M96" s="144" t="s">
        <v>69</v>
      </c>
      <c r="N96" s="143" t="str">
        <f>CONCATENATE("var ",RIGHT(M95,2),"/",RIGHT(K95,2))</f>
        <v>var 24/23</v>
      </c>
      <c r="O96" s="143" t="str">
        <f>CONCATENATE("var ",RIGHT(M95,2),"/",RIGHT(C95,2))</f>
        <v>var 24/19</v>
      </c>
    </row>
    <row r="97" spans="2:15" x14ac:dyDescent="0.25">
      <c r="B97" s="145" t="s">
        <v>71</v>
      </c>
      <c r="C97" s="146">
        <v>40894</v>
      </c>
      <c r="D97" s="147">
        <v>-0.45666644522686506</v>
      </c>
      <c r="E97" s="146">
        <v>43194</v>
      </c>
      <c r="F97" s="147">
        <f t="shared" ref="F97:J109" si="19">IFERROR(E97/C97-1,"-")</f>
        <v>5.6242969628796491E-2</v>
      </c>
      <c r="G97" s="146">
        <v>2775</v>
      </c>
      <c r="H97" s="147">
        <f t="shared" si="19"/>
        <v>-0.93575496596749552</v>
      </c>
      <c r="I97" s="146">
        <v>24239</v>
      </c>
      <c r="J97" s="147">
        <f t="shared" si="19"/>
        <v>7.7347747747747739</v>
      </c>
      <c r="K97" s="146">
        <v>29362</v>
      </c>
      <c r="L97" s="147">
        <f t="shared" ref="L97:L109" si="20">IFERROR(K97/I97-1,"-")</f>
        <v>0.21135360369652223</v>
      </c>
      <c r="M97" s="146">
        <v>31119</v>
      </c>
      <c r="N97" s="147">
        <f t="shared" ref="N97:N105" si="21">IFERROR(M97/K97-1,"-")</f>
        <v>5.9839248007628854E-2</v>
      </c>
      <c r="O97" s="147">
        <f t="shared" ref="O97" si="22">IFERROR(M97/C97-1,"-")</f>
        <v>-0.23903262092238475</v>
      </c>
    </row>
    <row r="98" spans="2:15" x14ac:dyDescent="0.25">
      <c r="B98" s="145" t="s">
        <v>73</v>
      </c>
      <c r="C98" s="146">
        <v>42729</v>
      </c>
      <c r="D98" s="147">
        <v>-0.38214497447836082</v>
      </c>
      <c r="E98" s="146">
        <v>39241</v>
      </c>
      <c r="F98" s="147">
        <f t="shared" si="19"/>
        <v>-8.1630742587001759E-2</v>
      </c>
      <c r="G98" s="146">
        <v>3359</v>
      </c>
      <c r="H98" s="147">
        <f t="shared" si="19"/>
        <v>-0.91440075431309087</v>
      </c>
      <c r="I98" s="146">
        <v>26617</v>
      </c>
      <c r="J98" s="147">
        <f t="shared" si="19"/>
        <v>6.9240845489729086</v>
      </c>
      <c r="K98" s="146">
        <v>28295</v>
      </c>
      <c r="L98" s="147">
        <f t="shared" si="20"/>
        <v>6.3042416500732612E-2</v>
      </c>
      <c r="M98" s="146">
        <v>24823</v>
      </c>
      <c r="N98" s="147">
        <f t="shared" si="21"/>
        <v>-0.12270719208340697</v>
      </c>
      <c r="O98" s="147">
        <f>IFERROR(M98/C98-1,"-")</f>
        <v>-0.41905965503522202</v>
      </c>
    </row>
    <row r="99" spans="2:15" x14ac:dyDescent="0.25">
      <c r="B99" s="145" t="s">
        <v>75</v>
      </c>
      <c r="C99" s="146">
        <v>42739</v>
      </c>
      <c r="D99" s="147">
        <v>-0.40622959474291109</v>
      </c>
      <c r="E99" s="146">
        <v>23119</v>
      </c>
      <c r="F99" s="147">
        <f t="shared" si="19"/>
        <v>-0.45906549053557644</v>
      </c>
      <c r="G99" s="146">
        <v>4717</v>
      </c>
      <c r="H99" s="147">
        <f t="shared" si="19"/>
        <v>-0.79596868376659891</v>
      </c>
      <c r="I99" s="146">
        <v>27574</v>
      </c>
      <c r="J99" s="147">
        <f t="shared" si="19"/>
        <v>4.845664617341531</v>
      </c>
      <c r="K99" s="146">
        <v>29030</v>
      </c>
      <c r="L99" s="147">
        <f t="shared" si="20"/>
        <v>5.2803365489229037E-2</v>
      </c>
      <c r="M99" s="146">
        <v>31003</v>
      </c>
      <c r="N99" s="147">
        <f t="shared" si="21"/>
        <v>6.7964174991388182E-2</v>
      </c>
      <c r="O99" s="147">
        <f t="shared" ref="O99:O108" si="23">IFERROR(M99/C99-1,"-")</f>
        <v>-0.27459697232036318</v>
      </c>
    </row>
    <row r="100" spans="2:15" x14ac:dyDescent="0.25">
      <c r="B100" s="145" t="s">
        <v>77</v>
      </c>
      <c r="C100" s="146">
        <v>33080</v>
      </c>
      <c r="D100" s="147">
        <v>-0.38781553038714933</v>
      </c>
      <c r="E100" s="146">
        <v>0</v>
      </c>
      <c r="F100" s="147">
        <f t="shared" si="19"/>
        <v>-1</v>
      </c>
      <c r="G100" s="146">
        <v>5851</v>
      </c>
      <c r="H100" s="147" t="str">
        <f t="shared" si="19"/>
        <v>-</v>
      </c>
      <c r="I100" s="146">
        <v>22852</v>
      </c>
      <c r="J100" s="147">
        <f t="shared" si="19"/>
        <v>2.9056571526234833</v>
      </c>
      <c r="K100" s="146">
        <v>24480</v>
      </c>
      <c r="L100" s="147">
        <f t="shared" si="20"/>
        <v>7.1241029231577047E-2</v>
      </c>
      <c r="M100" s="146">
        <v>23629</v>
      </c>
      <c r="N100" s="147">
        <f t="shared" si="21"/>
        <v>-3.4763071895424824E-2</v>
      </c>
      <c r="O100" s="147">
        <f t="shared" si="23"/>
        <v>-0.28570133010882703</v>
      </c>
    </row>
    <row r="101" spans="2:15" x14ac:dyDescent="0.25">
      <c r="B101" s="145" t="s">
        <v>79</v>
      </c>
      <c r="C101" s="146">
        <v>25202</v>
      </c>
      <c r="D101" s="147">
        <v>-0.5871840652590542</v>
      </c>
      <c r="E101" s="146">
        <v>0</v>
      </c>
      <c r="F101" s="147">
        <f t="shared" si="19"/>
        <v>-1</v>
      </c>
      <c r="G101" s="146">
        <v>6089</v>
      </c>
      <c r="H101" s="147" t="str">
        <f t="shared" si="19"/>
        <v>-</v>
      </c>
      <c r="I101" s="146">
        <v>13692</v>
      </c>
      <c r="J101" s="147">
        <f t="shared" si="19"/>
        <v>1.248645097717195</v>
      </c>
      <c r="K101" s="146">
        <v>18346</v>
      </c>
      <c r="L101" s="147">
        <f t="shared" si="20"/>
        <v>0.3399065147531406</v>
      </c>
      <c r="M101" s="146">
        <v>21064</v>
      </c>
      <c r="N101" s="147">
        <f t="shared" si="21"/>
        <v>0.14815218576256406</v>
      </c>
      <c r="O101" s="147">
        <f t="shared" si="23"/>
        <v>-0.16419331799063563</v>
      </c>
    </row>
    <row r="102" spans="2:15" x14ac:dyDescent="0.25">
      <c r="B102" s="145" t="s">
        <v>81</v>
      </c>
      <c r="C102" s="146">
        <v>37299</v>
      </c>
      <c r="D102" s="147">
        <v>-0.35272885032537959</v>
      </c>
      <c r="E102" s="146">
        <v>0</v>
      </c>
      <c r="F102" s="147">
        <f t="shared" si="19"/>
        <v>-1</v>
      </c>
      <c r="G102" s="146">
        <v>6428</v>
      </c>
      <c r="H102" s="147" t="str">
        <f t="shared" si="19"/>
        <v>-</v>
      </c>
      <c r="I102" s="146">
        <v>15947</v>
      </c>
      <c r="J102" s="147">
        <f t="shared" si="19"/>
        <v>1.4808649657747357</v>
      </c>
      <c r="K102" s="146">
        <v>18927</v>
      </c>
      <c r="L102" s="147">
        <f t="shared" si="20"/>
        <v>0.18686900357434011</v>
      </c>
      <c r="M102" s="146">
        <v>19896</v>
      </c>
      <c r="N102" s="147">
        <f t="shared" si="21"/>
        <v>5.1196703122523335E-2</v>
      </c>
      <c r="O102" s="147">
        <f t="shared" si="23"/>
        <v>-0.46658087348186283</v>
      </c>
    </row>
    <row r="103" spans="2:15" x14ac:dyDescent="0.25">
      <c r="B103" s="145" t="s">
        <v>83</v>
      </c>
      <c r="C103" s="146">
        <v>54762</v>
      </c>
      <c r="D103" s="147">
        <v>-0.21707055543641429</v>
      </c>
      <c r="E103" s="146">
        <v>0</v>
      </c>
      <c r="F103" s="147">
        <f t="shared" si="19"/>
        <v>-1</v>
      </c>
      <c r="G103" s="146">
        <v>11718</v>
      </c>
      <c r="H103" s="147" t="str">
        <f t="shared" si="19"/>
        <v>-</v>
      </c>
      <c r="I103" s="146">
        <v>22949</v>
      </c>
      <c r="J103" s="147">
        <f t="shared" si="19"/>
        <v>0.95844000682710351</v>
      </c>
      <c r="K103" s="146">
        <v>26512</v>
      </c>
      <c r="L103" s="147">
        <f t="shared" si="20"/>
        <v>0.15525730968669649</v>
      </c>
      <c r="M103" s="146">
        <v>26909</v>
      </c>
      <c r="N103" s="147">
        <f t="shared" si="21"/>
        <v>1.4974351237175609E-2</v>
      </c>
      <c r="O103" s="147">
        <f t="shared" si="23"/>
        <v>-0.50861911544501659</v>
      </c>
    </row>
    <row r="104" spans="2:15" x14ac:dyDescent="0.25">
      <c r="B104" s="145" t="s">
        <v>85</v>
      </c>
      <c r="C104" s="146">
        <v>47149</v>
      </c>
      <c r="D104" s="147">
        <v>-0.4483948710749216</v>
      </c>
      <c r="E104" s="146">
        <v>8447</v>
      </c>
      <c r="F104" s="147">
        <f t="shared" si="19"/>
        <v>-0.82084455661837996</v>
      </c>
      <c r="G104" s="146">
        <v>15135</v>
      </c>
      <c r="H104" s="147">
        <f t="shared" si="19"/>
        <v>0.79176038830353979</v>
      </c>
      <c r="I104" s="146">
        <v>27464</v>
      </c>
      <c r="J104" s="147">
        <f t="shared" si="19"/>
        <v>0.81460191608853649</v>
      </c>
      <c r="K104" s="146">
        <v>31400</v>
      </c>
      <c r="L104" s="147">
        <f t="shared" si="20"/>
        <v>0.14331488494028544</v>
      </c>
      <c r="M104" s="146"/>
      <c r="N104" s="147"/>
      <c r="O104" s="147"/>
    </row>
    <row r="105" spans="2:15" x14ac:dyDescent="0.25">
      <c r="B105" s="145" t="s">
        <v>87</v>
      </c>
      <c r="C105" s="146">
        <v>37741</v>
      </c>
      <c r="D105" s="147">
        <v>-0.14591866754169591</v>
      </c>
      <c r="E105" s="146">
        <v>4719</v>
      </c>
      <c r="F105" s="147">
        <f t="shared" si="19"/>
        <v>-0.87496356747303994</v>
      </c>
      <c r="G105" s="146">
        <v>11918</v>
      </c>
      <c r="H105" s="147">
        <f t="shared" si="19"/>
        <v>1.5255350709896165</v>
      </c>
      <c r="I105" s="146">
        <v>19192</v>
      </c>
      <c r="J105" s="147">
        <f t="shared" si="19"/>
        <v>0.61033730491693228</v>
      </c>
      <c r="K105" s="146">
        <v>23909</v>
      </c>
      <c r="L105" s="147">
        <f t="shared" si="20"/>
        <v>0.24577949145477285</v>
      </c>
      <c r="M105" s="146"/>
      <c r="N105" s="147"/>
      <c r="O105" s="147"/>
    </row>
    <row r="106" spans="2:15" x14ac:dyDescent="0.25">
      <c r="B106" s="145" t="s">
        <v>89</v>
      </c>
      <c r="C106" s="146">
        <v>36272</v>
      </c>
      <c r="D106" s="147">
        <v>-0.23647539258198969</v>
      </c>
      <c r="E106" s="146">
        <v>3478</v>
      </c>
      <c r="F106" s="147">
        <f t="shared" si="19"/>
        <v>-0.90411336568151746</v>
      </c>
      <c r="G106" s="146">
        <v>20231</v>
      </c>
      <c r="H106" s="147">
        <f t="shared" si="19"/>
        <v>4.8168487636572745</v>
      </c>
      <c r="I106" s="146">
        <v>23206</v>
      </c>
      <c r="J106" s="147">
        <f t="shared" si="19"/>
        <v>0.14705155454500529</v>
      </c>
      <c r="K106" s="146">
        <v>27467</v>
      </c>
      <c r="L106" s="147">
        <f t="shared" si="20"/>
        <v>0.18361630612772561</v>
      </c>
      <c r="M106" s="146"/>
      <c r="N106" s="147"/>
      <c r="O106" s="147"/>
    </row>
    <row r="107" spans="2:15" x14ac:dyDescent="0.25">
      <c r="B107" s="145" t="s">
        <v>91</v>
      </c>
      <c r="C107" s="146">
        <v>40623</v>
      </c>
      <c r="D107" s="147">
        <v>2.7883909820095587E-2</v>
      </c>
      <c r="E107" s="146">
        <v>3773</v>
      </c>
      <c r="F107" s="147">
        <f t="shared" si="19"/>
        <v>-0.90712158137015975</v>
      </c>
      <c r="G107" s="146">
        <v>23258</v>
      </c>
      <c r="H107" s="147">
        <f t="shared" si="19"/>
        <v>5.1643254704479196</v>
      </c>
      <c r="I107" s="146">
        <v>28403</v>
      </c>
      <c r="J107" s="147">
        <f t="shared" si="19"/>
        <v>0.22121420586464868</v>
      </c>
      <c r="K107" s="146">
        <v>28858</v>
      </c>
      <c r="L107" s="147">
        <f t="shared" si="20"/>
        <v>1.6019434566771018E-2</v>
      </c>
      <c r="M107" s="146"/>
      <c r="N107" s="147"/>
      <c r="O107" s="147"/>
    </row>
    <row r="108" spans="2:15" x14ac:dyDescent="0.25">
      <c r="B108" s="145" t="s">
        <v>93</v>
      </c>
      <c r="C108" s="146">
        <v>40078</v>
      </c>
      <c r="D108" s="147">
        <v>2.4357827476038318E-2</v>
      </c>
      <c r="E108" s="146">
        <v>4711</v>
      </c>
      <c r="F108" s="147">
        <f t="shared" si="19"/>
        <v>-0.88245421428214976</v>
      </c>
      <c r="G108" s="146">
        <v>25094</v>
      </c>
      <c r="H108" s="147">
        <f t="shared" si="19"/>
        <v>4.3266822330715344</v>
      </c>
      <c r="I108" s="146">
        <v>28386</v>
      </c>
      <c r="J108" s="147">
        <f t="shared" si="19"/>
        <v>0.13118673786562529</v>
      </c>
      <c r="K108" s="146">
        <v>30289</v>
      </c>
      <c r="L108" s="147">
        <f t="shared" si="20"/>
        <v>6.7040090185302548E-2</v>
      </c>
      <c r="M108" s="146"/>
      <c r="N108" s="147"/>
      <c r="O108" s="147"/>
    </row>
    <row r="109" spans="2:15" ht="15.75" x14ac:dyDescent="0.25">
      <c r="B109" s="148" t="s">
        <v>30</v>
      </c>
      <c r="C109" s="149">
        <v>478568</v>
      </c>
      <c r="D109" s="150">
        <v>-0.33055521750017136</v>
      </c>
      <c r="E109" s="149">
        <v>137122</v>
      </c>
      <c r="F109" s="150">
        <f t="shared" si="19"/>
        <v>-0.71347436518948193</v>
      </c>
      <c r="G109" s="149">
        <v>136573</v>
      </c>
      <c r="H109" s="150">
        <f t="shared" si="19"/>
        <v>-4.0037339011974593E-3</v>
      </c>
      <c r="I109" s="149">
        <v>280521</v>
      </c>
      <c r="J109" s="150">
        <f t="shared" si="19"/>
        <v>1.0540004246813059</v>
      </c>
      <c r="K109" s="149">
        <v>316875</v>
      </c>
      <c r="L109" s="150">
        <f t="shared" si="20"/>
        <v>0.12959457580715883</v>
      </c>
      <c r="M109" s="149">
        <v>178443</v>
      </c>
      <c r="N109" s="150">
        <v>1.9954044537930482E-2</v>
      </c>
      <c r="O109" s="150">
        <v>-0.35511465278907139</v>
      </c>
    </row>
    <row r="110" spans="2:15" ht="6" customHeight="1" x14ac:dyDescent="0.25"/>
    <row r="111" spans="2:15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</row>
    <row r="113" spans="3:3" x14ac:dyDescent="0.25">
      <c r="C113" s="151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B1FBB-3C2C-418A-B8DC-9D8517A8CA14}">
  <sheetPr codeName="Hoja111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8" customFormat="1" ht="72" customHeight="1" x14ac:dyDescent="0.25">
      <c r="B6" s="179"/>
      <c r="C6" s="208" t="s">
        <v>292</v>
      </c>
      <c r="D6" s="208" t="s">
        <v>224</v>
      </c>
      <c r="E6" s="208" t="s">
        <v>234</v>
      </c>
      <c r="F6" s="208" t="s">
        <v>226</v>
      </c>
      <c r="G6" s="208" t="s">
        <v>227</v>
      </c>
      <c r="H6" s="208" t="s">
        <v>228</v>
      </c>
      <c r="I6" s="209" t="str">
        <f>CONCATENATE("var. ",RIGHT(H6,2),"/",RIGHT(G6,2))</f>
        <v>var. 24/23</v>
      </c>
      <c r="J6" s="209" t="str">
        <f>CONCATENATE("var. ",RIGHT(H6,2),"/",RIGHT(D6,2))</f>
        <v>var. 24/19</v>
      </c>
      <c r="K6" s="208" t="str">
        <f>CONCATENATE("dif. ",RIGHT(H6,2),"/",RIGHT(G6,2))</f>
        <v>dif. 24/23</v>
      </c>
      <c r="L6" s="208" t="str">
        <f>CONCATENATE("dif. ",RIGHT(H6,2),"/",RIGHT(D6,2))</f>
        <v>dif. 24/19</v>
      </c>
      <c r="M6" s="209" t="str">
        <f>CONCATENATE("Cuota s/ total lugares de residencia ",RIGHT(H6,4))</f>
        <v>Cuota s/ total lugares de residencia 2024</v>
      </c>
    </row>
    <row r="7" spans="1:14" s="178" customFormat="1" x14ac:dyDescent="0.25">
      <c r="B7" s="184" t="s">
        <v>43</v>
      </c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</row>
    <row r="8" spans="1:14" x14ac:dyDescent="0.25">
      <c r="A8" s="1"/>
      <c r="B8" s="188" t="s">
        <v>68</v>
      </c>
      <c r="C8" s="212">
        <v>3072901</v>
      </c>
      <c r="D8" s="212">
        <v>3074756</v>
      </c>
      <c r="E8" s="212">
        <v>454682</v>
      </c>
      <c r="F8" s="212">
        <v>2966022</v>
      </c>
      <c r="G8" s="212">
        <v>3074274</v>
      </c>
      <c r="H8" s="212">
        <v>3194799</v>
      </c>
      <c r="I8" s="213">
        <f>IFERROR(H8/G8-1,"-")</f>
        <v>3.9204378009247032E-2</v>
      </c>
      <c r="J8" s="213">
        <f>IFERROR(H8/D8-1,"-")</f>
        <v>3.9041471908665359E-2</v>
      </c>
      <c r="K8" s="212">
        <f>H8-G8</f>
        <v>120525</v>
      </c>
      <c r="L8" s="212">
        <f>H8-D8</f>
        <v>120043</v>
      </c>
      <c r="M8" s="213">
        <f>H8/H$8</f>
        <v>1</v>
      </c>
      <c r="N8" s="101"/>
    </row>
    <row r="9" spans="1:14" x14ac:dyDescent="0.25">
      <c r="A9" s="1" t="s">
        <v>96</v>
      </c>
      <c r="B9" s="191" t="s">
        <v>97</v>
      </c>
      <c r="C9" s="192">
        <v>536768</v>
      </c>
      <c r="D9" s="192">
        <v>545265</v>
      </c>
      <c r="E9" s="192">
        <v>140200</v>
      </c>
      <c r="F9" s="192">
        <v>536392</v>
      </c>
      <c r="G9" s="192">
        <v>524107</v>
      </c>
      <c r="H9" s="192">
        <v>503554</v>
      </c>
      <c r="I9" s="193">
        <f>IFERROR(H9/G9-1,"-")</f>
        <v>-3.921527474351616E-2</v>
      </c>
      <c r="J9" s="194">
        <f t="shared" ref="J9:J20" si="0">IFERROR(H9/D9-1,"-")</f>
        <v>-7.6496749287043864E-2</v>
      </c>
      <c r="K9" s="192">
        <f t="shared" ref="K9:K19" si="1">H9-G9</f>
        <v>-20553</v>
      </c>
      <c r="L9" s="192">
        <f t="shared" ref="L9:L20" si="2">H9-D9</f>
        <v>-41711</v>
      </c>
      <c r="M9" s="193">
        <f>H9/H$8</f>
        <v>0.15761680155778188</v>
      </c>
      <c r="N9" s="101"/>
    </row>
    <row r="10" spans="1:14" x14ac:dyDescent="0.25">
      <c r="A10" s="195" t="s">
        <v>103</v>
      </c>
      <c r="B10" s="196" t="s">
        <v>103</v>
      </c>
      <c r="C10" s="197">
        <v>762114</v>
      </c>
      <c r="D10" s="197">
        <v>723068</v>
      </c>
      <c r="E10" s="197">
        <v>217068</v>
      </c>
      <c r="F10" s="197">
        <v>688568</v>
      </c>
      <c r="G10" s="197">
        <v>754956</v>
      </c>
      <c r="H10" s="197">
        <v>769944</v>
      </c>
      <c r="I10" s="198">
        <f>IFERROR(H10/G10-1,"-")</f>
        <v>1.9852812614244986E-2</v>
      </c>
      <c r="J10" s="199">
        <f t="shared" si="0"/>
        <v>6.482931065957831E-2</v>
      </c>
      <c r="K10" s="197">
        <f t="shared" si="1"/>
        <v>14988</v>
      </c>
      <c r="L10" s="197">
        <f t="shared" si="2"/>
        <v>46876</v>
      </c>
      <c r="M10" s="198">
        <f>H10/H$8</f>
        <v>0.24099919901064198</v>
      </c>
      <c r="N10" s="101"/>
    </row>
    <row r="11" spans="1:14" x14ac:dyDescent="0.25">
      <c r="A11" s="195" t="s">
        <v>100</v>
      </c>
      <c r="B11" s="196" t="s">
        <v>100</v>
      </c>
      <c r="C11" s="197">
        <v>1810353</v>
      </c>
      <c r="D11" s="197">
        <v>1869881</v>
      </c>
      <c r="E11" s="197">
        <v>559084</v>
      </c>
      <c r="F11" s="197">
        <v>1602850</v>
      </c>
      <c r="G11" s="197">
        <v>1668372</v>
      </c>
      <c r="H11" s="197">
        <v>1613011</v>
      </c>
      <c r="I11" s="198">
        <f>IFERROR(H11/G11-1,"-")</f>
        <v>-3.3182647515062613E-2</v>
      </c>
      <c r="J11" s="199">
        <f t="shared" si="0"/>
        <v>-0.13737237824225179</v>
      </c>
      <c r="K11" s="197">
        <f t="shared" si="1"/>
        <v>-55361</v>
      </c>
      <c r="L11" s="197">
        <f t="shared" si="2"/>
        <v>-256870</v>
      </c>
      <c r="M11" s="198">
        <f>H11/H$8</f>
        <v>0.50488653589787647</v>
      </c>
      <c r="N11" s="101"/>
    </row>
    <row r="12" spans="1:14" x14ac:dyDescent="0.25">
      <c r="A12" s="1"/>
      <c r="B12" s="191" t="s">
        <v>107</v>
      </c>
      <c r="C12" s="192">
        <v>2536133</v>
      </c>
      <c r="D12" s="192">
        <v>2529491</v>
      </c>
      <c r="E12" s="192">
        <v>314482</v>
      </c>
      <c r="F12" s="192">
        <v>2429630</v>
      </c>
      <c r="G12" s="192">
        <v>2550167</v>
      </c>
      <c r="H12" s="192">
        <v>2691245</v>
      </c>
      <c r="I12" s="193">
        <f>IFERROR(H12/G12-1,"-")</f>
        <v>5.5321082893786899E-2</v>
      </c>
      <c r="J12" s="194">
        <f t="shared" si="0"/>
        <v>6.3947252629086293E-2</v>
      </c>
      <c r="K12" s="192">
        <f t="shared" si="1"/>
        <v>141078</v>
      </c>
      <c r="L12" s="192">
        <f t="shared" si="2"/>
        <v>161754</v>
      </c>
      <c r="M12" s="193">
        <f>H12/H$8</f>
        <v>0.8423831984422181</v>
      </c>
      <c r="N12" s="101"/>
    </row>
    <row r="13" spans="1:14" s="74" customFormat="1" x14ac:dyDescent="0.25">
      <c r="A13" s="195"/>
      <c r="B13" s="196" t="s">
        <v>110</v>
      </c>
      <c r="C13" s="197">
        <v>1177077</v>
      </c>
      <c r="D13" s="197">
        <v>1253069</v>
      </c>
      <c r="E13" s="197">
        <v>122008</v>
      </c>
      <c r="F13" s="197">
        <v>1256894</v>
      </c>
      <c r="G13" s="197">
        <v>1302324</v>
      </c>
      <c r="H13" s="197">
        <v>1393862</v>
      </c>
      <c r="I13" s="198">
        <f t="shared" ref="I13:I20" si="3">IFERROR(H13/G13-1,"-")</f>
        <v>7.0288192492805157E-2</v>
      </c>
      <c r="J13" s="199">
        <f t="shared" si="0"/>
        <v>0.112358537319174</v>
      </c>
      <c r="K13" s="197">
        <f t="shared" si="1"/>
        <v>91538</v>
      </c>
      <c r="L13" s="197">
        <f t="shared" si="2"/>
        <v>140793</v>
      </c>
      <c r="M13" s="198">
        <f t="shared" ref="M13:M20" si="4">H13/H$8</f>
        <v>0.4362909841902417</v>
      </c>
      <c r="N13" s="200"/>
    </row>
    <row r="14" spans="1:14" s="74" customFormat="1" x14ac:dyDescent="0.25">
      <c r="A14" s="195"/>
      <c r="B14" s="196" t="s">
        <v>113</v>
      </c>
      <c r="C14" s="197">
        <v>423451</v>
      </c>
      <c r="D14" s="197">
        <v>336291</v>
      </c>
      <c r="E14" s="197">
        <v>59328</v>
      </c>
      <c r="F14" s="197">
        <v>228057</v>
      </c>
      <c r="G14" s="197">
        <v>228503</v>
      </c>
      <c r="H14" s="197">
        <v>233276</v>
      </c>
      <c r="I14" s="198">
        <f t="shared" si="3"/>
        <v>2.088812838343479E-2</v>
      </c>
      <c r="J14" s="199">
        <f t="shared" si="0"/>
        <v>-0.30632696087614597</v>
      </c>
      <c r="K14" s="197">
        <f t="shared" si="1"/>
        <v>4773</v>
      </c>
      <c r="L14" s="197">
        <f t="shared" si="2"/>
        <v>-103015</v>
      </c>
      <c r="M14" s="198">
        <f t="shared" si="4"/>
        <v>7.3017426135415717E-2</v>
      </c>
      <c r="N14" s="200"/>
    </row>
    <row r="15" spans="1:14" x14ac:dyDescent="0.25">
      <c r="A15" s="195"/>
      <c r="B15" s="196" t="s">
        <v>116</v>
      </c>
      <c r="C15" s="197">
        <v>96133</v>
      </c>
      <c r="D15" s="197">
        <v>103465</v>
      </c>
      <c r="E15" s="197">
        <v>9890</v>
      </c>
      <c r="F15" s="197">
        <v>103512</v>
      </c>
      <c r="G15" s="197">
        <v>120065</v>
      </c>
      <c r="H15" s="197">
        <v>127553</v>
      </c>
      <c r="I15" s="198">
        <f t="shared" si="3"/>
        <v>6.2366218298421705E-2</v>
      </c>
      <c r="J15" s="199">
        <f t="shared" si="0"/>
        <v>0.23281302856038266</v>
      </c>
      <c r="K15" s="197">
        <f t="shared" si="1"/>
        <v>7488</v>
      </c>
      <c r="L15" s="197">
        <f t="shared" si="2"/>
        <v>24088</v>
      </c>
      <c r="M15" s="198">
        <f t="shared" si="4"/>
        <v>3.9925203432203404E-2</v>
      </c>
      <c r="N15" s="101"/>
    </row>
    <row r="16" spans="1:14" x14ac:dyDescent="0.25">
      <c r="A16" s="195"/>
      <c r="B16" s="196" t="s">
        <v>123</v>
      </c>
      <c r="C16" s="197">
        <v>119444</v>
      </c>
      <c r="D16" s="197">
        <v>109558</v>
      </c>
      <c r="E16" s="197">
        <v>21504</v>
      </c>
      <c r="F16" s="197">
        <v>117669</v>
      </c>
      <c r="G16" s="197">
        <v>122960</v>
      </c>
      <c r="H16" s="197">
        <v>126316</v>
      </c>
      <c r="I16" s="198">
        <f t="shared" si="3"/>
        <v>2.7293428757319438E-2</v>
      </c>
      <c r="J16" s="199">
        <f t="shared" si="0"/>
        <v>0.1529600759415104</v>
      </c>
      <c r="K16" s="197">
        <f t="shared" si="1"/>
        <v>3356</v>
      </c>
      <c r="L16" s="197">
        <f t="shared" si="2"/>
        <v>16758</v>
      </c>
      <c r="M16" s="198">
        <f t="shared" si="4"/>
        <v>3.9538011624518477E-2</v>
      </c>
      <c r="N16" s="101"/>
    </row>
    <row r="17" spans="1:14" x14ac:dyDescent="0.25">
      <c r="A17" s="195"/>
      <c r="B17" s="196" t="s">
        <v>119</v>
      </c>
      <c r="C17" s="197">
        <v>102101</v>
      </c>
      <c r="D17" s="197">
        <v>102444</v>
      </c>
      <c r="E17" s="197">
        <v>26752</v>
      </c>
      <c r="F17" s="197">
        <v>112629</v>
      </c>
      <c r="G17" s="197">
        <v>124358</v>
      </c>
      <c r="H17" s="197">
        <v>117371</v>
      </c>
      <c r="I17" s="198">
        <f t="shared" si="3"/>
        <v>-5.6184563920294583E-2</v>
      </c>
      <c r="J17" s="199">
        <f t="shared" si="0"/>
        <v>0.14570887509273356</v>
      </c>
      <c r="K17" s="197">
        <f t="shared" si="1"/>
        <v>-6987</v>
      </c>
      <c r="L17" s="197">
        <f t="shared" si="2"/>
        <v>14927</v>
      </c>
      <c r="M17" s="198">
        <f t="shared" si="4"/>
        <v>3.6738148471938299E-2</v>
      </c>
      <c r="N17" s="101"/>
    </row>
    <row r="18" spans="1:14" x14ac:dyDescent="0.25">
      <c r="A18" s="195"/>
      <c r="B18" s="196" t="s">
        <v>128</v>
      </c>
      <c r="C18" s="197">
        <v>20530</v>
      </c>
      <c r="D18" s="197">
        <v>18668</v>
      </c>
      <c r="E18" s="197">
        <v>589</v>
      </c>
      <c r="F18" s="197">
        <v>16868</v>
      </c>
      <c r="G18" s="197">
        <v>11785</v>
      </c>
      <c r="H18" s="197">
        <v>15597</v>
      </c>
      <c r="I18" s="198">
        <f t="shared" si="3"/>
        <v>0.3234620280016971</v>
      </c>
      <c r="J18" s="199">
        <f t="shared" si="0"/>
        <v>-0.16450610670666377</v>
      </c>
      <c r="K18" s="197">
        <f t="shared" si="1"/>
        <v>3812</v>
      </c>
      <c r="L18" s="197">
        <f t="shared" si="2"/>
        <v>-3071</v>
      </c>
      <c r="M18" s="198">
        <f t="shared" si="4"/>
        <v>4.8819972711898309E-3</v>
      </c>
      <c r="N18" s="101"/>
    </row>
    <row r="19" spans="1:14" x14ac:dyDescent="0.25">
      <c r="A19" s="195" t="s">
        <v>144</v>
      </c>
      <c r="B19" s="196" t="s">
        <v>131</v>
      </c>
      <c r="C19" s="197">
        <v>10039</v>
      </c>
      <c r="D19" s="197">
        <v>13557</v>
      </c>
      <c r="E19" s="197">
        <v>210</v>
      </c>
      <c r="F19" s="197">
        <v>4797</v>
      </c>
      <c r="G19" s="197">
        <v>7694</v>
      </c>
      <c r="H19" s="197">
        <v>3457</v>
      </c>
      <c r="I19" s="198">
        <f t="shared" si="3"/>
        <v>-0.55068884845334032</v>
      </c>
      <c r="J19" s="199">
        <f t="shared" si="0"/>
        <v>-0.74500258169211475</v>
      </c>
      <c r="K19" s="197">
        <f t="shared" si="1"/>
        <v>-4237</v>
      </c>
      <c r="L19" s="197">
        <f t="shared" si="2"/>
        <v>-10100</v>
      </c>
      <c r="M19" s="198">
        <f t="shared" si="4"/>
        <v>1.0820712038535133E-3</v>
      </c>
      <c r="N19" s="101"/>
    </row>
    <row r="20" spans="1:14" x14ac:dyDescent="0.25">
      <c r="A20" s="195" t="s">
        <v>145</v>
      </c>
      <c r="B20" s="202" t="s">
        <v>145</v>
      </c>
      <c r="C20" s="203">
        <f t="shared" ref="C20:H20" si="5">C12-SUM(C13:C19)</f>
        <v>587358</v>
      </c>
      <c r="D20" s="203">
        <f t="shared" si="5"/>
        <v>592439</v>
      </c>
      <c r="E20" s="203">
        <f t="shared" si="5"/>
        <v>74201</v>
      </c>
      <c r="F20" s="203">
        <f t="shared" si="5"/>
        <v>589204</v>
      </c>
      <c r="G20" s="203">
        <f t="shared" si="5"/>
        <v>632478</v>
      </c>
      <c r="H20" s="203">
        <f t="shared" si="5"/>
        <v>673813</v>
      </c>
      <c r="I20" s="204">
        <f t="shared" si="3"/>
        <v>6.5354051840538219E-2</v>
      </c>
      <c r="J20" s="205">
        <f t="shared" si="0"/>
        <v>0.13735422549832133</v>
      </c>
      <c r="K20" s="203">
        <f>H20-G20</f>
        <v>41335</v>
      </c>
      <c r="L20" s="203">
        <f t="shared" si="2"/>
        <v>81374</v>
      </c>
      <c r="M20" s="204">
        <f t="shared" si="4"/>
        <v>0.21090935611285719</v>
      </c>
      <c r="N20" s="101"/>
    </row>
    <row r="21" spans="1:14" s="178" customFormat="1" x14ac:dyDescent="0.25">
      <c r="A21" s="195"/>
      <c r="B21" s="187" t="s">
        <v>44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</row>
    <row r="22" spans="1:14" x14ac:dyDescent="0.25">
      <c r="A22" s="195"/>
      <c r="B22" s="188" t="s">
        <v>68</v>
      </c>
      <c r="C22" s="212">
        <v>1157836</v>
      </c>
      <c r="D22" s="212">
        <v>1183065</v>
      </c>
      <c r="E22" s="212">
        <v>0</v>
      </c>
      <c r="F22" s="212">
        <v>1179956</v>
      </c>
      <c r="G22" s="212">
        <v>1205442</v>
      </c>
      <c r="H22" s="212">
        <v>1224963</v>
      </c>
      <c r="I22" s="213">
        <f>IFERROR(H22/G22-1,"-")</f>
        <v>1.6194059938180461E-2</v>
      </c>
      <c r="J22" s="213">
        <f>IFERROR(H22/D22-1,"-")</f>
        <v>3.5414791241394239E-2</v>
      </c>
      <c r="K22" s="212">
        <f>H22-G22</f>
        <v>19521</v>
      </c>
      <c r="L22" s="212">
        <f>H22-D22</f>
        <v>41898</v>
      </c>
      <c r="M22" s="213">
        <f>H22/H$8</f>
        <v>0.38342412151750394</v>
      </c>
      <c r="N22" s="101"/>
    </row>
    <row r="23" spans="1:14" x14ac:dyDescent="0.25">
      <c r="A23" s="195" t="s">
        <v>96</v>
      </c>
      <c r="B23" s="191" t="s">
        <v>97</v>
      </c>
      <c r="C23" s="192">
        <v>119808</v>
      </c>
      <c r="D23" s="192">
        <v>132915</v>
      </c>
      <c r="E23" s="192">
        <v>0</v>
      </c>
      <c r="F23" s="192">
        <v>131999</v>
      </c>
      <c r="G23" s="192">
        <v>108487</v>
      </c>
      <c r="H23" s="192">
        <v>93879</v>
      </c>
      <c r="I23" s="193">
        <f>IFERROR(H23/G23-1,"-")</f>
        <v>-0.13465207812917679</v>
      </c>
      <c r="J23" s="194">
        <f t="shared" ref="J23:J34" si="6">IFERROR(H23/D23-1,"-")</f>
        <v>-0.29369145694616861</v>
      </c>
      <c r="K23" s="192">
        <f t="shared" ref="K23:K33" si="7">H23-G23</f>
        <v>-14608</v>
      </c>
      <c r="L23" s="192">
        <f t="shared" ref="L23:L34" si="8">H23-D23</f>
        <v>-39036</v>
      </c>
      <c r="M23" s="193">
        <f>H23/H$8</f>
        <v>2.9384947222031808E-2</v>
      </c>
      <c r="N23" s="101"/>
    </row>
    <row r="24" spans="1:14" x14ac:dyDescent="0.25">
      <c r="A24" s="195" t="s">
        <v>103</v>
      </c>
      <c r="B24" s="196" t="s">
        <v>103</v>
      </c>
      <c r="C24" s="197">
        <v>158682</v>
      </c>
      <c r="D24" s="197">
        <v>217602</v>
      </c>
      <c r="E24" s="197">
        <v>36093</v>
      </c>
      <c r="F24" s="197">
        <v>153193</v>
      </c>
      <c r="G24" s="197">
        <v>144752</v>
      </c>
      <c r="H24" s="197">
        <v>124187</v>
      </c>
      <c r="I24" s="198">
        <f>IFERROR(H24/G24-1,"-")</f>
        <v>-0.14207057588150773</v>
      </c>
      <c r="J24" s="199">
        <f t="shared" si="6"/>
        <v>-0.42929292929292928</v>
      </c>
      <c r="K24" s="197">
        <f t="shared" si="7"/>
        <v>-20565</v>
      </c>
      <c r="L24" s="197">
        <f t="shared" si="8"/>
        <v>-93415</v>
      </c>
      <c r="M24" s="198">
        <f>H24/H$8</f>
        <v>3.8871616023418064E-2</v>
      </c>
      <c r="N24" s="101"/>
    </row>
    <row r="25" spans="1:14" x14ac:dyDescent="0.25">
      <c r="A25" s="195" t="s">
        <v>100</v>
      </c>
      <c r="B25" s="196" t="s">
        <v>100</v>
      </c>
      <c r="C25" s="197">
        <v>269207</v>
      </c>
      <c r="D25" s="197">
        <v>316143</v>
      </c>
      <c r="E25" s="197">
        <v>59440</v>
      </c>
      <c r="F25" s="197">
        <v>338384</v>
      </c>
      <c r="G25" s="197">
        <v>299483</v>
      </c>
      <c r="H25" s="197">
        <v>270807</v>
      </c>
      <c r="I25" s="198">
        <f>IFERROR(H25/G25-1,"-")</f>
        <v>-9.5751678726338385E-2</v>
      </c>
      <c r="J25" s="199">
        <f t="shared" si="6"/>
        <v>-0.14340345982672398</v>
      </c>
      <c r="K25" s="197">
        <f t="shared" si="7"/>
        <v>-28676</v>
      </c>
      <c r="L25" s="197">
        <f t="shared" si="8"/>
        <v>-45336</v>
      </c>
      <c r="M25" s="198">
        <f>H25/H$8</f>
        <v>8.476495704424597E-2</v>
      </c>
      <c r="N25" s="101"/>
    </row>
    <row r="26" spans="1:14" x14ac:dyDescent="0.25">
      <c r="A26" s="195"/>
      <c r="B26" s="191" t="s">
        <v>107</v>
      </c>
      <c r="C26" s="192">
        <v>1038028</v>
      </c>
      <c r="D26" s="192">
        <v>1050150</v>
      </c>
      <c r="E26" s="192">
        <v>0</v>
      </c>
      <c r="F26" s="192">
        <v>1047957</v>
      </c>
      <c r="G26" s="192">
        <v>1096955</v>
      </c>
      <c r="H26" s="192">
        <v>1131084</v>
      </c>
      <c r="I26" s="193">
        <f>IFERROR(H26/G26-1,"-")</f>
        <v>3.1112488661795501E-2</v>
      </c>
      <c r="J26" s="194">
        <f t="shared" si="6"/>
        <v>7.7068990144265159E-2</v>
      </c>
      <c r="K26" s="192">
        <f t="shared" si="7"/>
        <v>34129</v>
      </c>
      <c r="L26" s="192">
        <f t="shared" si="8"/>
        <v>80934</v>
      </c>
      <c r="M26" s="193">
        <f>H26/H$8</f>
        <v>0.3540391742954721</v>
      </c>
      <c r="N26" s="101"/>
    </row>
    <row r="27" spans="1:14" s="74" customFormat="1" x14ac:dyDescent="0.25">
      <c r="A27" s="195"/>
      <c r="B27" s="196" t="s">
        <v>110</v>
      </c>
      <c r="C27" s="197">
        <v>475534</v>
      </c>
      <c r="D27" s="197">
        <v>492814</v>
      </c>
      <c r="E27" s="197">
        <v>0</v>
      </c>
      <c r="F27" s="197">
        <v>562174</v>
      </c>
      <c r="G27" s="197">
        <v>581810</v>
      </c>
      <c r="H27" s="197">
        <v>611230</v>
      </c>
      <c r="I27" s="198">
        <f t="shared" ref="I27:I34" si="9">IFERROR(H27/G27-1,"-")</f>
        <v>5.0566336089101327E-2</v>
      </c>
      <c r="J27" s="199">
        <f t="shared" si="6"/>
        <v>0.24028538150296064</v>
      </c>
      <c r="K27" s="197">
        <f t="shared" si="7"/>
        <v>29420</v>
      </c>
      <c r="L27" s="197">
        <f t="shared" si="8"/>
        <v>118416</v>
      </c>
      <c r="M27" s="198">
        <f t="shared" ref="M27:M34" si="10">H27/H$8</f>
        <v>0.19132033032438034</v>
      </c>
      <c r="N27" s="200"/>
    </row>
    <row r="28" spans="1:14" s="74" customFormat="1" x14ac:dyDescent="0.25">
      <c r="A28" s="195"/>
      <c r="B28" s="196" t="s">
        <v>113</v>
      </c>
      <c r="C28" s="197">
        <v>180812</v>
      </c>
      <c r="D28" s="197">
        <v>161985</v>
      </c>
      <c r="E28" s="197">
        <v>0</v>
      </c>
      <c r="F28" s="197">
        <v>113982</v>
      </c>
      <c r="G28" s="197">
        <v>116930</v>
      </c>
      <c r="H28" s="197">
        <v>107901</v>
      </c>
      <c r="I28" s="198">
        <f t="shared" si="9"/>
        <v>-7.7217138458906986E-2</v>
      </c>
      <c r="J28" s="199">
        <f t="shared" si="6"/>
        <v>-0.33388276692286323</v>
      </c>
      <c r="K28" s="197">
        <f t="shared" si="7"/>
        <v>-9029</v>
      </c>
      <c r="L28" s="197">
        <f t="shared" si="8"/>
        <v>-54084</v>
      </c>
      <c r="M28" s="198">
        <f t="shared" si="10"/>
        <v>3.3773955732426357E-2</v>
      </c>
      <c r="N28" s="200"/>
    </row>
    <row r="29" spans="1:14" x14ac:dyDescent="0.25">
      <c r="A29" s="195"/>
      <c r="B29" s="196" t="s">
        <v>116</v>
      </c>
      <c r="C29" s="197">
        <v>31674</v>
      </c>
      <c r="D29" s="197">
        <v>33884</v>
      </c>
      <c r="E29" s="197">
        <v>0</v>
      </c>
      <c r="F29" s="197">
        <v>36769</v>
      </c>
      <c r="G29" s="197">
        <v>42150</v>
      </c>
      <c r="H29" s="197">
        <v>32656</v>
      </c>
      <c r="I29" s="198">
        <f t="shared" si="9"/>
        <v>-0.22524317912218272</v>
      </c>
      <c r="J29" s="199">
        <f t="shared" si="6"/>
        <v>-3.6241293825994614E-2</v>
      </c>
      <c r="K29" s="197">
        <f t="shared" si="7"/>
        <v>-9494</v>
      </c>
      <c r="L29" s="197">
        <f t="shared" si="8"/>
        <v>-1228</v>
      </c>
      <c r="M29" s="198">
        <f t="shared" si="10"/>
        <v>1.0221613315892487E-2</v>
      </c>
      <c r="N29" s="101"/>
    </row>
    <row r="30" spans="1:14" x14ac:dyDescent="0.25">
      <c r="A30" s="195"/>
      <c r="B30" s="196" t="s">
        <v>123</v>
      </c>
      <c r="C30" s="197">
        <v>49188</v>
      </c>
      <c r="D30" s="197">
        <v>49761</v>
      </c>
      <c r="E30" s="197">
        <v>0</v>
      </c>
      <c r="F30" s="197">
        <v>50032</v>
      </c>
      <c r="G30" s="197">
        <v>50397</v>
      </c>
      <c r="H30" s="197">
        <v>51873</v>
      </c>
      <c r="I30" s="198">
        <f t="shared" si="9"/>
        <v>2.9287457586761212E-2</v>
      </c>
      <c r="J30" s="199">
        <f t="shared" si="6"/>
        <v>4.2442876951829689E-2</v>
      </c>
      <c r="K30" s="197">
        <f t="shared" si="7"/>
        <v>1476</v>
      </c>
      <c r="L30" s="197">
        <f t="shared" si="8"/>
        <v>2112</v>
      </c>
      <c r="M30" s="198">
        <f t="shared" si="10"/>
        <v>1.623670221506893E-2</v>
      </c>
      <c r="N30" s="101"/>
    </row>
    <row r="31" spans="1:14" x14ac:dyDescent="0.25">
      <c r="A31" s="195"/>
      <c r="B31" s="196" t="s">
        <v>119</v>
      </c>
      <c r="C31" s="197">
        <v>56499</v>
      </c>
      <c r="D31" s="197">
        <v>53072</v>
      </c>
      <c r="E31" s="197">
        <v>0</v>
      </c>
      <c r="F31" s="197">
        <v>61424</v>
      </c>
      <c r="G31" s="197">
        <v>61993</v>
      </c>
      <c r="H31" s="197">
        <v>61489</v>
      </c>
      <c r="I31" s="198">
        <f t="shared" si="9"/>
        <v>-8.1299501556627574E-3</v>
      </c>
      <c r="J31" s="199">
        <f t="shared" si="6"/>
        <v>0.15859586976183304</v>
      </c>
      <c r="K31" s="197">
        <f t="shared" si="7"/>
        <v>-504</v>
      </c>
      <c r="L31" s="197">
        <f t="shared" si="8"/>
        <v>8417</v>
      </c>
      <c r="M31" s="198">
        <f t="shared" si="10"/>
        <v>1.9246594230184749E-2</v>
      </c>
      <c r="N31" s="101"/>
    </row>
    <row r="32" spans="1:14" x14ac:dyDescent="0.25">
      <c r="A32" s="195"/>
      <c r="B32" s="196" t="s">
        <v>128</v>
      </c>
      <c r="C32" s="197">
        <v>10606</v>
      </c>
      <c r="D32" s="197">
        <v>9170</v>
      </c>
      <c r="E32" s="197">
        <v>0</v>
      </c>
      <c r="F32" s="197">
        <v>5501</v>
      </c>
      <c r="G32" s="197">
        <v>4568</v>
      </c>
      <c r="H32" s="197">
        <v>8513</v>
      </c>
      <c r="I32" s="198">
        <f t="shared" si="9"/>
        <v>0.86361646234676015</v>
      </c>
      <c r="J32" s="199">
        <f t="shared" si="6"/>
        <v>-7.1646673936750283E-2</v>
      </c>
      <c r="K32" s="197">
        <f t="shared" si="7"/>
        <v>3945</v>
      </c>
      <c r="L32" s="197">
        <f t="shared" si="8"/>
        <v>-657</v>
      </c>
      <c r="M32" s="198">
        <f t="shared" si="10"/>
        <v>2.6646433781906155E-3</v>
      </c>
      <c r="N32" s="101"/>
    </row>
    <row r="33" spans="1:14" x14ac:dyDescent="0.25">
      <c r="A33" s="195" t="s">
        <v>144</v>
      </c>
      <c r="B33" s="196" t="s">
        <v>131</v>
      </c>
      <c r="C33" s="197">
        <v>4263</v>
      </c>
      <c r="D33" s="197">
        <v>5261</v>
      </c>
      <c r="E33" s="197">
        <v>0</v>
      </c>
      <c r="F33" s="197">
        <v>2205</v>
      </c>
      <c r="G33" s="197">
        <v>2980</v>
      </c>
      <c r="H33" s="197">
        <v>1521</v>
      </c>
      <c r="I33" s="198">
        <f t="shared" si="9"/>
        <v>-0.48959731543624163</v>
      </c>
      <c r="J33" s="199">
        <f t="shared" si="6"/>
        <v>-0.71089146550085536</v>
      </c>
      <c r="K33" s="197">
        <f t="shared" si="7"/>
        <v>-1459</v>
      </c>
      <c r="L33" s="197">
        <f t="shared" si="8"/>
        <v>-3740</v>
      </c>
      <c r="M33" s="198">
        <f t="shared" si="10"/>
        <v>4.7608628899658477E-4</v>
      </c>
      <c r="N33" s="101"/>
    </row>
    <row r="34" spans="1:14" x14ac:dyDescent="0.25">
      <c r="A34" s="195" t="s">
        <v>145</v>
      </c>
      <c r="B34" s="202" t="s">
        <v>145</v>
      </c>
      <c r="C34" s="203">
        <f t="shared" ref="C34:H34" si="11">C26-SUM(C27:C33)</f>
        <v>229452</v>
      </c>
      <c r="D34" s="203">
        <f t="shared" si="11"/>
        <v>244203</v>
      </c>
      <c r="E34" s="203">
        <f t="shared" si="11"/>
        <v>0</v>
      </c>
      <c r="F34" s="203">
        <f t="shared" si="11"/>
        <v>215870</v>
      </c>
      <c r="G34" s="203">
        <f t="shared" si="11"/>
        <v>236127</v>
      </c>
      <c r="H34" s="203">
        <f t="shared" si="11"/>
        <v>255901</v>
      </c>
      <c r="I34" s="204">
        <f t="shared" si="9"/>
        <v>8.3743070466316905E-2</v>
      </c>
      <c r="J34" s="205">
        <f t="shared" si="6"/>
        <v>4.7902769417247137E-2</v>
      </c>
      <c r="K34" s="203">
        <f>H34-G34</f>
        <v>19774</v>
      </c>
      <c r="L34" s="203">
        <f t="shared" si="8"/>
        <v>11698</v>
      </c>
      <c r="M34" s="204">
        <f t="shared" si="10"/>
        <v>8.0099248810332049E-2</v>
      </c>
      <c r="N34" s="101"/>
    </row>
    <row r="35" spans="1:14" s="178" customFormat="1" x14ac:dyDescent="0.25">
      <c r="A35" s="195"/>
      <c r="B35" s="187" t="s">
        <v>45</v>
      </c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</row>
    <row r="36" spans="1:14" x14ac:dyDescent="0.25">
      <c r="A36" s="195"/>
      <c r="B36" s="188" t="s">
        <v>68</v>
      </c>
      <c r="C36" s="212">
        <v>911250</v>
      </c>
      <c r="D36" s="212">
        <v>925657</v>
      </c>
      <c r="E36" s="212">
        <v>0</v>
      </c>
      <c r="F36" s="212">
        <v>858220</v>
      </c>
      <c r="G36" s="212">
        <v>871300</v>
      </c>
      <c r="H36" s="212">
        <v>895588</v>
      </c>
      <c r="I36" s="213">
        <f>IFERROR(H36/G36-1,"-")</f>
        <v>2.7875588201538015E-2</v>
      </c>
      <c r="J36" s="213">
        <f>IFERROR(H36/D36-1,"-")</f>
        <v>-3.2483954639785595E-2</v>
      </c>
      <c r="K36" s="212">
        <f>H36-G36</f>
        <v>24288</v>
      </c>
      <c r="L36" s="212">
        <f>H36-D36</f>
        <v>-30069</v>
      </c>
      <c r="M36" s="213">
        <f>H36/H$8</f>
        <v>0.28032686876388779</v>
      </c>
      <c r="N36" s="101"/>
    </row>
    <row r="37" spans="1:14" x14ac:dyDescent="0.25">
      <c r="A37" s="195" t="s">
        <v>96</v>
      </c>
      <c r="B37" s="191" t="s">
        <v>97</v>
      </c>
      <c r="C37" s="192">
        <v>89212</v>
      </c>
      <c r="D37" s="192">
        <v>74982</v>
      </c>
      <c r="E37" s="192">
        <v>0</v>
      </c>
      <c r="F37" s="192">
        <v>72292</v>
      </c>
      <c r="G37" s="192">
        <v>66167</v>
      </c>
      <c r="H37" s="192">
        <v>72329</v>
      </c>
      <c r="I37" s="193">
        <f>IFERROR(H37/G37-1,"-")</f>
        <v>9.3127994317409035E-2</v>
      </c>
      <c r="J37" s="194">
        <f t="shared" ref="J37:J48" si="12">IFERROR(H37/D37-1,"-")</f>
        <v>-3.538182497132647E-2</v>
      </c>
      <c r="K37" s="192">
        <f t="shared" ref="K37:K47" si="13">H37-G37</f>
        <v>6162</v>
      </c>
      <c r="L37" s="192">
        <f t="shared" ref="L37:L48" si="14">H37-D37</f>
        <v>-2653</v>
      </c>
      <c r="M37" s="193">
        <f>H37/H$8</f>
        <v>2.2639608939404327E-2</v>
      </c>
      <c r="N37" s="101"/>
    </row>
    <row r="38" spans="1:14" x14ac:dyDescent="0.25">
      <c r="A38" s="195" t="s">
        <v>103</v>
      </c>
      <c r="B38" s="196" t="s">
        <v>103</v>
      </c>
      <c r="C38" s="197">
        <v>100352</v>
      </c>
      <c r="D38" s="197">
        <v>116648</v>
      </c>
      <c r="E38" s="197">
        <v>30721</v>
      </c>
      <c r="F38" s="197">
        <v>92834</v>
      </c>
      <c r="G38" s="197">
        <v>91543</v>
      </c>
      <c r="H38" s="197">
        <v>135442</v>
      </c>
      <c r="I38" s="198">
        <f>IFERROR(H38/G38-1,"-")</f>
        <v>0.47954513179598668</v>
      </c>
      <c r="J38" s="199">
        <f t="shared" si="12"/>
        <v>0.16111720732460055</v>
      </c>
      <c r="K38" s="197">
        <f t="shared" si="13"/>
        <v>43899</v>
      </c>
      <c r="L38" s="197">
        <f t="shared" si="14"/>
        <v>18794</v>
      </c>
      <c r="M38" s="198">
        <f>H38/H$8</f>
        <v>4.2394529358497982E-2</v>
      </c>
      <c r="N38" s="101"/>
    </row>
    <row r="39" spans="1:14" x14ac:dyDescent="0.25">
      <c r="A39" s="195" t="s">
        <v>100</v>
      </c>
      <c r="B39" s="196" t="s">
        <v>100</v>
      </c>
      <c r="C39" s="197">
        <v>253862</v>
      </c>
      <c r="D39" s="197">
        <v>215217</v>
      </c>
      <c r="E39" s="197">
        <v>52372</v>
      </c>
      <c r="F39" s="197">
        <v>181919</v>
      </c>
      <c r="G39" s="197">
        <v>172041</v>
      </c>
      <c r="H39" s="197">
        <v>161555</v>
      </c>
      <c r="I39" s="198">
        <f>IFERROR(H39/G39-1,"-")</f>
        <v>-6.0950587359989816E-2</v>
      </c>
      <c r="J39" s="199">
        <f t="shared" si="12"/>
        <v>-0.2493390392022935</v>
      </c>
      <c r="K39" s="197">
        <f t="shared" si="13"/>
        <v>-10486</v>
      </c>
      <c r="L39" s="197">
        <f t="shared" si="14"/>
        <v>-53662</v>
      </c>
      <c r="M39" s="198">
        <f>H39/H$8</f>
        <v>5.0568126508115221E-2</v>
      </c>
      <c r="N39" s="101"/>
    </row>
    <row r="40" spans="1:14" x14ac:dyDescent="0.25">
      <c r="A40" s="195"/>
      <c r="B40" s="191" t="s">
        <v>107</v>
      </c>
      <c r="C40" s="192">
        <v>822038</v>
      </c>
      <c r="D40" s="192">
        <v>850675</v>
      </c>
      <c r="E40" s="192">
        <v>0</v>
      </c>
      <c r="F40" s="192">
        <v>785928</v>
      </c>
      <c r="G40" s="192">
        <v>805133</v>
      </c>
      <c r="H40" s="192">
        <v>823259</v>
      </c>
      <c r="I40" s="193">
        <f>IFERROR(H40/G40-1,"-")</f>
        <v>2.2513050638838461E-2</v>
      </c>
      <c r="J40" s="194">
        <f t="shared" si="12"/>
        <v>-3.2228524407088455E-2</v>
      </c>
      <c r="K40" s="192">
        <f t="shared" si="13"/>
        <v>18126</v>
      </c>
      <c r="L40" s="192">
        <f t="shared" si="14"/>
        <v>-27416</v>
      </c>
      <c r="M40" s="193">
        <f>H40/H$8</f>
        <v>0.25768725982448348</v>
      </c>
      <c r="N40" s="101"/>
    </row>
    <row r="41" spans="1:14" s="74" customFormat="1" x14ac:dyDescent="0.25">
      <c r="A41" s="195"/>
      <c r="B41" s="196" t="s">
        <v>110</v>
      </c>
      <c r="C41" s="197">
        <v>469262</v>
      </c>
      <c r="D41" s="197">
        <v>533742</v>
      </c>
      <c r="E41" s="197">
        <v>0</v>
      </c>
      <c r="F41" s="197">
        <v>453306</v>
      </c>
      <c r="G41" s="197">
        <v>480731</v>
      </c>
      <c r="H41" s="197">
        <v>490081</v>
      </c>
      <c r="I41" s="198">
        <f t="shared" ref="I41:I48" si="15">IFERROR(H41/G41-1,"-")</f>
        <v>1.9449546627947845E-2</v>
      </c>
      <c r="J41" s="199">
        <f t="shared" si="12"/>
        <v>-8.1801694451626439E-2</v>
      </c>
      <c r="K41" s="197">
        <f t="shared" si="13"/>
        <v>9350</v>
      </c>
      <c r="L41" s="197">
        <f t="shared" si="14"/>
        <v>-43661</v>
      </c>
      <c r="M41" s="198">
        <f t="shared" ref="M41:M48" si="16">H41/H$8</f>
        <v>0.1533996348440074</v>
      </c>
      <c r="N41" s="200"/>
    </row>
    <row r="42" spans="1:14" s="74" customFormat="1" x14ac:dyDescent="0.25">
      <c r="A42" s="195"/>
      <c r="B42" s="196" t="s">
        <v>113</v>
      </c>
      <c r="C42" s="197">
        <v>56019</v>
      </c>
      <c r="D42" s="197">
        <v>36049</v>
      </c>
      <c r="E42" s="197">
        <v>0</v>
      </c>
      <c r="F42" s="197">
        <v>25892</v>
      </c>
      <c r="G42" s="197">
        <v>21000</v>
      </c>
      <c r="H42" s="197">
        <v>21458</v>
      </c>
      <c r="I42" s="198">
        <f t="shared" si="15"/>
        <v>2.1809523809523723E-2</v>
      </c>
      <c r="J42" s="199">
        <f t="shared" si="12"/>
        <v>-0.40475463951843327</v>
      </c>
      <c r="K42" s="197">
        <f t="shared" si="13"/>
        <v>458</v>
      </c>
      <c r="L42" s="197">
        <f t="shared" si="14"/>
        <v>-14591</v>
      </c>
      <c r="M42" s="198">
        <f t="shared" si="16"/>
        <v>6.7165414788222981E-3</v>
      </c>
      <c r="N42" s="200"/>
    </row>
    <row r="43" spans="1:14" x14ac:dyDescent="0.25">
      <c r="A43" s="195"/>
      <c r="B43" s="196" t="s">
        <v>116</v>
      </c>
      <c r="C43" s="197">
        <v>12745</v>
      </c>
      <c r="D43" s="197">
        <v>15219</v>
      </c>
      <c r="E43" s="197">
        <v>0</v>
      </c>
      <c r="F43" s="197">
        <v>14696</v>
      </c>
      <c r="G43" s="197">
        <v>16801</v>
      </c>
      <c r="H43" s="197">
        <v>21516</v>
      </c>
      <c r="I43" s="198">
        <f t="shared" si="15"/>
        <v>0.28063805725849655</v>
      </c>
      <c r="J43" s="199">
        <f t="shared" si="12"/>
        <v>0.41375911689335698</v>
      </c>
      <c r="K43" s="197">
        <f t="shared" si="13"/>
        <v>4715</v>
      </c>
      <c r="L43" s="197">
        <f t="shared" si="14"/>
        <v>6297</v>
      </c>
      <c r="M43" s="198">
        <f t="shared" si="16"/>
        <v>6.7346959855690454E-3</v>
      </c>
      <c r="N43" s="101"/>
    </row>
    <row r="44" spans="1:14" x14ac:dyDescent="0.25">
      <c r="A44" s="195"/>
      <c r="B44" s="196" t="s">
        <v>123</v>
      </c>
      <c r="C44" s="197">
        <v>49521</v>
      </c>
      <c r="D44" s="197">
        <v>42148</v>
      </c>
      <c r="E44" s="197">
        <v>0</v>
      </c>
      <c r="F44" s="197">
        <v>47180</v>
      </c>
      <c r="G44" s="197">
        <v>46479</v>
      </c>
      <c r="H44" s="197">
        <v>44935</v>
      </c>
      <c r="I44" s="198">
        <f t="shared" si="15"/>
        <v>-3.3219303341293971E-2</v>
      </c>
      <c r="J44" s="199">
        <f t="shared" si="12"/>
        <v>6.6124134003985979E-2</v>
      </c>
      <c r="K44" s="197">
        <f t="shared" si="13"/>
        <v>-1544</v>
      </c>
      <c r="L44" s="197">
        <f t="shared" si="14"/>
        <v>2787</v>
      </c>
      <c r="M44" s="198">
        <f t="shared" si="16"/>
        <v>1.4065047597673594E-2</v>
      </c>
      <c r="N44" s="101"/>
    </row>
    <row r="45" spans="1:14" x14ac:dyDescent="0.25">
      <c r="A45" s="195"/>
      <c r="B45" s="196" t="s">
        <v>119</v>
      </c>
      <c r="C45" s="197">
        <v>26392</v>
      </c>
      <c r="D45" s="197">
        <v>32147</v>
      </c>
      <c r="E45" s="197">
        <v>0</v>
      </c>
      <c r="F45" s="197">
        <v>30251</v>
      </c>
      <c r="G45" s="197">
        <v>33464</v>
      </c>
      <c r="H45" s="197">
        <v>32743</v>
      </c>
      <c r="I45" s="198">
        <f t="shared" si="15"/>
        <v>-2.1545541477408503E-2</v>
      </c>
      <c r="J45" s="199">
        <f t="shared" si="12"/>
        <v>1.8539832643792664E-2</v>
      </c>
      <c r="K45" s="197">
        <f t="shared" si="13"/>
        <v>-721</v>
      </c>
      <c r="L45" s="197">
        <f t="shared" si="14"/>
        <v>596</v>
      </c>
      <c r="M45" s="198">
        <f t="shared" si="16"/>
        <v>1.0248845076012607E-2</v>
      </c>
      <c r="N45" s="101"/>
    </row>
    <row r="46" spans="1:14" x14ac:dyDescent="0.25">
      <c r="A46" s="195"/>
      <c r="B46" s="196" t="s">
        <v>128</v>
      </c>
      <c r="C46" s="197">
        <v>6710</v>
      </c>
      <c r="D46" s="197">
        <v>5152</v>
      </c>
      <c r="E46" s="197">
        <v>0</v>
      </c>
      <c r="F46" s="197">
        <v>7344</v>
      </c>
      <c r="G46" s="197">
        <v>3899</v>
      </c>
      <c r="H46" s="197">
        <v>4602</v>
      </c>
      <c r="I46" s="198">
        <f t="shared" si="15"/>
        <v>0.1803026417030007</v>
      </c>
      <c r="J46" s="199">
        <f t="shared" si="12"/>
        <v>-0.10675465838509313</v>
      </c>
      <c r="K46" s="197">
        <f t="shared" si="13"/>
        <v>703</v>
      </c>
      <c r="L46" s="197">
        <f t="shared" si="14"/>
        <v>-550</v>
      </c>
      <c r="M46" s="198">
        <f t="shared" si="16"/>
        <v>1.4404662077332564E-3</v>
      </c>
      <c r="N46" s="101"/>
    </row>
    <row r="47" spans="1:14" x14ac:dyDescent="0.25">
      <c r="A47" s="195" t="s">
        <v>144</v>
      </c>
      <c r="B47" s="196" t="s">
        <v>131</v>
      </c>
      <c r="C47" s="197">
        <v>3852</v>
      </c>
      <c r="D47" s="197">
        <v>4427</v>
      </c>
      <c r="E47" s="197">
        <v>0</v>
      </c>
      <c r="F47" s="197">
        <v>1278</v>
      </c>
      <c r="G47" s="197">
        <v>2935</v>
      </c>
      <c r="H47" s="197">
        <v>781</v>
      </c>
      <c r="I47" s="198">
        <f t="shared" si="15"/>
        <v>-0.73390119250425889</v>
      </c>
      <c r="J47" s="199">
        <f t="shared" si="12"/>
        <v>-0.82358256155409981</v>
      </c>
      <c r="K47" s="197">
        <f t="shared" si="13"/>
        <v>-2154</v>
      </c>
      <c r="L47" s="197">
        <f t="shared" si="14"/>
        <v>-3646</v>
      </c>
      <c r="M47" s="198">
        <f t="shared" si="16"/>
        <v>2.4445982360705635E-4</v>
      </c>
      <c r="N47" s="101"/>
    </row>
    <row r="48" spans="1:14" x14ac:dyDescent="0.25">
      <c r="A48" s="195" t="s">
        <v>145</v>
      </c>
      <c r="B48" s="202" t="s">
        <v>145</v>
      </c>
      <c r="C48" s="203">
        <f t="shared" ref="C48:H48" si="17">C40-SUM(C41:C47)</f>
        <v>197537</v>
      </c>
      <c r="D48" s="203">
        <f t="shared" si="17"/>
        <v>181791</v>
      </c>
      <c r="E48" s="203">
        <f t="shared" si="17"/>
        <v>0</v>
      </c>
      <c r="F48" s="203">
        <f t="shared" si="17"/>
        <v>205981</v>
      </c>
      <c r="G48" s="203">
        <f t="shared" si="17"/>
        <v>199824</v>
      </c>
      <c r="H48" s="203">
        <f t="shared" si="17"/>
        <v>207143</v>
      </c>
      <c r="I48" s="204">
        <f t="shared" si="15"/>
        <v>3.6627231964128537E-2</v>
      </c>
      <c r="J48" s="205">
        <f t="shared" si="12"/>
        <v>0.13945684879889542</v>
      </c>
      <c r="K48" s="203">
        <f>H48-G48</f>
        <v>7319</v>
      </c>
      <c r="L48" s="203">
        <f t="shared" si="14"/>
        <v>25352</v>
      </c>
      <c r="M48" s="204">
        <f t="shared" si="16"/>
        <v>6.4837568811058219E-2</v>
      </c>
      <c r="N48" s="101"/>
    </row>
    <row r="49" spans="1:14" s="178" customFormat="1" x14ac:dyDescent="0.25">
      <c r="A49" s="195"/>
      <c r="B49" s="187" t="s">
        <v>46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</row>
    <row r="50" spans="1:14" x14ac:dyDescent="0.25">
      <c r="A50" s="195"/>
      <c r="B50" s="188" t="s">
        <v>68</v>
      </c>
      <c r="C50" s="212">
        <v>16588</v>
      </c>
      <c r="D50" s="212">
        <v>16944</v>
      </c>
      <c r="E50" s="212">
        <v>0</v>
      </c>
      <c r="F50" s="212">
        <v>11471</v>
      </c>
      <c r="G50" s="212">
        <v>10514</v>
      </c>
      <c r="H50" s="212">
        <v>12513</v>
      </c>
      <c r="I50" s="213">
        <f>IFERROR(H50/G50-1,"-")</f>
        <v>0.1901274491154652</v>
      </c>
      <c r="J50" s="213">
        <f>IFERROR(H50/D50-1,"-")</f>
        <v>-0.26150849858356939</v>
      </c>
      <c r="K50" s="212">
        <f>H50-G50</f>
        <v>1999</v>
      </c>
      <c r="L50" s="212">
        <f>H50-D50</f>
        <v>-4431</v>
      </c>
      <c r="M50" s="213">
        <f>H50/H$8</f>
        <v>3.9166783262421208E-3</v>
      </c>
      <c r="N50" s="101"/>
    </row>
    <row r="51" spans="1:14" x14ac:dyDescent="0.25">
      <c r="A51" s="195" t="s">
        <v>96</v>
      </c>
      <c r="B51" s="191" t="s">
        <v>97</v>
      </c>
      <c r="C51" s="192">
        <v>2583</v>
      </c>
      <c r="D51" s="192">
        <v>2710</v>
      </c>
      <c r="E51" s="192">
        <v>0</v>
      </c>
      <c r="F51" s="192">
        <v>1203</v>
      </c>
      <c r="G51" s="192">
        <v>2644</v>
      </c>
      <c r="H51" s="192">
        <v>2110</v>
      </c>
      <c r="I51" s="193">
        <f>IFERROR(H51/G51-1,"-")</f>
        <v>-0.20196671709531011</v>
      </c>
      <c r="J51" s="194">
        <f t="shared" ref="J51:J62" si="18">IFERROR(H51/D51-1,"-")</f>
        <v>-0.22140221402214022</v>
      </c>
      <c r="K51" s="192">
        <f t="shared" ref="K51:K61" si="19">H51-G51</f>
        <v>-534</v>
      </c>
      <c r="L51" s="192">
        <f t="shared" ref="L51:L62" si="20">H51-D51</f>
        <v>-600</v>
      </c>
      <c r="M51" s="193">
        <f>H51/H$8</f>
        <v>6.6044843509716891E-4</v>
      </c>
      <c r="N51" s="101"/>
    </row>
    <row r="52" spans="1:14" x14ac:dyDescent="0.25">
      <c r="A52" s="195" t="s">
        <v>103</v>
      </c>
      <c r="B52" s="196" t="s">
        <v>103</v>
      </c>
      <c r="C52" s="197">
        <v>9267</v>
      </c>
      <c r="D52" s="197">
        <v>7379</v>
      </c>
      <c r="E52" s="197">
        <v>1316</v>
      </c>
      <c r="F52" s="197">
        <v>1843</v>
      </c>
      <c r="G52" s="197">
        <v>17313</v>
      </c>
      <c r="H52" s="197">
        <v>8782</v>
      </c>
      <c r="I52" s="198">
        <f>IFERROR(H52/G52-1,"-")</f>
        <v>-0.49275111188124532</v>
      </c>
      <c r="J52" s="199">
        <f t="shared" si="18"/>
        <v>0.19013416452093779</v>
      </c>
      <c r="K52" s="197">
        <f t="shared" si="19"/>
        <v>-8531</v>
      </c>
      <c r="L52" s="197">
        <f t="shared" si="20"/>
        <v>1403</v>
      </c>
      <c r="M52" s="198">
        <f>H52/H$8</f>
        <v>2.7488427284470792E-3</v>
      </c>
      <c r="N52" s="101"/>
    </row>
    <row r="53" spans="1:14" x14ac:dyDescent="0.25">
      <c r="A53" s="195" t="s">
        <v>100</v>
      </c>
      <c r="B53" s="196" t="s">
        <v>100</v>
      </c>
      <c r="C53" s="197">
        <v>8577</v>
      </c>
      <c r="D53" s="197">
        <v>9271</v>
      </c>
      <c r="E53" s="197">
        <v>1589</v>
      </c>
      <c r="F53" s="197">
        <v>6375</v>
      </c>
      <c r="G53" s="197">
        <v>8080</v>
      </c>
      <c r="H53" s="197">
        <v>7219</v>
      </c>
      <c r="I53" s="198">
        <f>IFERROR(H53/G53-1,"-")</f>
        <v>-0.1065594059405941</v>
      </c>
      <c r="J53" s="199">
        <f t="shared" si="18"/>
        <v>-0.22133534678028255</v>
      </c>
      <c r="K53" s="197">
        <f t="shared" si="19"/>
        <v>-861</v>
      </c>
      <c r="L53" s="197">
        <f t="shared" si="20"/>
        <v>-2052</v>
      </c>
      <c r="M53" s="198">
        <f>H53/H$8</f>
        <v>2.2596100724959537E-3</v>
      </c>
      <c r="N53" s="101"/>
    </row>
    <row r="54" spans="1:14" x14ac:dyDescent="0.25">
      <c r="A54" s="195"/>
      <c r="B54" s="191" t="s">
        <v>107</v>
      </c>
      <c r="C54" s="192">
        <v>14005</v>
      </c>
      <c r="D54" s="192">
        <v>14234</v>
      </c>
      <c r="E54" s="192">
        <v>0</v>
      </c>
      <c r="F54" s="192">
        <v>10268</v>
      </c>
      <c r="G54" s="192">
        <v>7870</v>
      </c>
      <c r="H54" s="192">
        <v>10403</v>
      </c>
      <c r="I54" s="193">
        <f>IFERROR(H54/G54-1,"-")</f>
        <v>0.32185514612452359</v>
      </c>
      <c r="J54" s="194">
        <f t="shared" si="18"/>
        <v>-0.26914430237459608</v>
      </c>
      <c r="K54" s="192">
        <f t="shared" si="19"/>
        <v>2533</v>
      </c>
      <c r="L54" s="192">
        <f t="shared" si="20"/>
        <v>-3831</v>
      </c>
      <c r="M54" s="193">
        <f>H54/H$8</f>
        <v>3.2562298911449515E-3</v>
      </c>
      <c r="N54" s="101"/>
    </row>
    <row r="55" spans="1:14" s="74" customFormat="1" x14ac:dyDescent="0.25">
      <c r="A55" s="195"/>
      <c r="B55" s="196" t="s">
        <v>110</v>
      </c>
      <c r="C55" s="197">
        <v>4828</v>
      </c>
      <c r="D55" s="197">
        <v>5743</v>
      </c>
      <c r="E55" s="197">
        <v>0</v>
      </c>
      <c r="F55" s="197">
        <v>5584</v>
      </c>
      <c r="G55" s="197">
        <v>3580</v>
      </c>
      <c r="H55" s="197">
        <v>4630</v>
      </c>
      <c r="I55" s="198">
        <f t="shared" ref="I55:I62" si="21">IFERROR(H55/G55-1,"-")</f>
        <v>0.2932960893854748</v>
      </c>
      <c r="J55" s="199">
        <f t="shared" si="18"/>
        <v>-0.19380114922514369</v>
      </c>
      <c r="K55" s="197">
        <f t="shared" si="19"/>
        <v>1050</v>
      </c>
      <c r="L55" s="197">
        <f t="shared" si="20"/>
        <v>-1113</v>
      </c>
      <c r="M55" s="198">
        <f t="shared" ref="M55:M62" si="22">H55/H$8</f>
        <v>1.4492304523696169E-3</v>
      </c>
      <c r="N55" s="200"/>
    </row>
    <row r="56" spans="1:14" s="74" customFormat="1" x14ac:dyDescent="0.25">
      <c r="A56" s="195"/>
      <c r="B56" s="196" t="s">
        <v>113</v>
      </c>
      <c r="C56" s="197">
        <v>4885</v>
      </c>
      <c r="D56" s="197">
        <v>3591</v>
      </c>
      <c r="E56" s="197">
        <v>0</v>
      </c>
      <c r="F56" s="197">
        <v>1894</v>
      </c>
      <c r="G56" s="197">
        <v>1550</v>
      </c>
      <c r="H56" s="197">
        <v>2203</v>
      </c>
      <c r="I56" s="198">
        <f t="shared" si="21"/>
        <v>0.42129032258064525</v>
      </c>
      <c r="J56" s="199">
        <f t="shared" si="18"/>
        <v>-0.38652186020607071</v>
      </c>
      <c r="K56" s="197">
        <f t="shared" si="19"/>
        <v>653</v>
      </c>
      <c r="L56" s="197">
        <f t="shared" si="20"/>
        <v>-1388</v>
      </c>
      <c r="M56" s="198">
        <f t="shared" si="22"/>
        <v>6.8955824763936632E-4</v>
      </c>
      <c r="N56" s="200"/>
    </row>
    <row r="57" spans="1:14" x14ac:dyDescent="0.25">
      <c r="A57" s="195"/>
      <c r="B57" s="196" t="s">
        <v>116</v>
      </c>
      <c r="C57" s="197">
        <v>503</v>
      </c>
      <c r="D57" s="197">
        <v>1064</v>
      </c>
      <c r="E57" s="197">
        <v>0</v>
      </c>
      <c r="F57" s="197">
        <v>423</v>
      </c>
      <c r="G57" s="197">
        <v>332</v>
      </c>
      <c r="H57" s="197">
        <v>181</v>
      </c>
      <c r="I57" s="198">
        <f t="shared" si="21"/>
        <v>-0.45481927710843373</v>
      </c>
      <c r="J57" s="199">
        <f t="shared" si="18"/>
        <v>-0.82988721804511278</v>
      </c>
      <c r="K57" s="197">
        <f t="shared" si="19"/>
        <v>-151</v>
      </c>
      <c r="L57" s="197">
        <f t="shared" si="20"/>
        <v>-883</v>
      </c>
      <c r="M57" s="198">
        <f t="shared" si="22"/>
        <v>5.6654581399330599E-5</v>
      </c>
      <c r="N57" s="101"/>
    </row>
    <row r="58" spans="1:14" x14ac:dyDescent="0.25">
      <c r="A58" s="195"/>
      <c r="B58" s="196" t="s">
        <v>123</v>
      </c>
      <c r="C58" s="197">
        <v>204</v>
      </c>
      <c r="D58" s="197">
        <v>158</v>
      </c>
      <c r="E58" s="197">
        <v>0</v>
      </c>
      <c r="F58" s="197">
        <v>377</v>
      </c>
      <c r="G58" s="197">
        <v>118</v>
      </c>
      <c r="H58" s="197">
        <v>232</v>
      </c>
      <c r="I58" s="198">
        <f t="shared" si="21"/>
        <v>0.96610169491525433</v>
      </c>
      <c r="J58" s="199">
        <f t="shared" si="18"/>
        <v>0.46835443037974689</v>
      </c>
      <c r="K58" s="197">
        <f t="shared" si="19"/>
        <v>114</v>
      </c>
      <c r="L58" s="197">
        <f t="shared" si="20"/>
        <v>74</v>
      </c>
      <c r="M58" s="198">
        <f t="shared" si="22"/>
        <v>7.2618026986987286E-5</v>
      </c>
      <c r="N58" s="101"/>
    </row>
    <row r="59" spans="1:14" x14ac:dyDescent="0.25">
      <c r="A59" s="195"/>
      <c r="B59" s="196" t="s">
        <v>119</v>
      </c>
      <c r="C59" s="197">
        <v>315</v>
      </c>
      <c r="D59" s="197">
        <v>120</v>
      </c>
      <c r="E59" s="197">
        <v>0</v>
      </c>
      <c r="F59" s="197">
        <v>93</v>
      </c>
      <c r="G59" s="197">
        <v>117</v>
      </c>
      <c r="H59" s="197">
        <v>10</v>
      </c>
      <c r="I59" s="198">
        <f t="shared" si="21"/>
        <v>-0.9145299145299145</v>
      </c>
      <c r="J59" s="199">
        <f t="shared" si="18"/>
        <v>-0.91666666666666663</v>
      </c>
      <c r="K59" s="197">
        <f t="shared" si="19"/>
        <v>-107</v>
      </c>
      <c r="L59" s="197">
        <f t="shared" si="20"/>
        <v>-110</v>
      </c>
      <c r="M59" s="198">
        <f t="shared" si="22"/>
        <v>3.1300873701287626E-6</v>
      </c>
      <c r="N59" s="101"/>
    </row>
    <row r="60" spans="1:14" x14ac:dyDescent="0.25">
      <c r="A60" s="195"/>
      <c r="B60" s="196" t="s">
        <v>128</v>
      </c>
      <c r="C60" s="197">
        <v>44</v>
      </c>
      <c r="D60" s="197">
        <v>37</v>
      </c>
      <c r="E60" s="197">
        <v>0</v>
      </c>
      <c r="F60" s="197">
        <v>63</v>
      </c>
      <c r="G60" s="197">
        <v>14</v>
      </c>
      <c r="H60" s="197">
        <v>48</v>
      </c>
      <c r="I60" s="198">
        <f t="shared" si="21"/>
        <v>2.4285714285714284</v>
      </c>
      <c r="J60" s="199">
        <f t="shared" si="18"/>
        <v>0.29729729729729737</v>
      </c>
      <c r="K60" s="197">
        <f t="shared" si="19"/>
        <v>34</v>
      </c>
      <c r="L60" s="197">
        <f t="shared" si="20"/>
        <v>11</v>
      </c>
      <c r="M60" s="198">
        <f t="shared" si="22"/>
        <v>1.502441937661806E-5</v>
      </c>
      <c r="N60" s="101"/>
    </row>
    <row r="61" spans="1:14" x14ac:dyDescent="0.25">
      <c r="A61" s="195" t="s">
        <v>144</v>
      </c>
      <c r="B61" s="196" t="s">
        <v>131</v>
      </c>
      <c r="C61" s="197">
        <v>61</v>
      </c>
      <c r="D61" s="197">
        <v>57</v>
      </c>
      <c r="E61" s="197">
        <v>0</v>
      </c>
      <c r="F61" s="197">
        <v>11</v>
      </c>
      <c r="G61" s="197">
        <v>0</v>
      </c>
      <c r="H61" s="197">
        <v>0</v>
      </c>
      <c r="I61" s="198" t="str">
        <f t="shared" si="21"/>
        <v>-</v>
      </c>
      <c r="J61" s="199">
        <f t="shared" si="18"/>
        <v>-1</v>
      </c>
      <c r="K61" s="197">
        <f t="shared" si="19"/>
        <v>0</v>
      </c>
      <c r="L61" s="197">
        <f t="shared" si="20"/>
        <v>-57</v>
      </c>
      <c r="M61" s="198">
        <f t="shared" si="22"/>
        <v>0</v>
      </c>
      <c r="N61" s="101"/>
    </row>
    <row r="62" spans="1:14" x14ac:dyDescent="0.25">
      <c r="A62" s="195" t="s">
        <v>145</v>
      </c>
      <c r="B62" s="202" t="s">
        <v>145</v>
      </c>
      <c r="C62" s="203">
        <f t="shared" ref="C62:H62" si="23">C54-SUM(C55:C61)</f>
        <v>3165</v>
      </c>
      <c r="D62" s="203">
        <f t="shared" si="23"/>
        <v>3464</v>
      </c>
      <c r="E62" s="203">
        <f t="shared" si="23"/>
        <v>0</v>
      </c>
      <c r="F62" s="203">
        <f t="shared" si="23"/>
        <v>1823</v>
      </c>
      <c r="G62" s="203">
        <f t="shared" si="23"/>
        <v>2159</v>
      </c>
      <c r="H62" s="203">
        <f t="shared" si="23"/>
        <v>3099</v>
      </c>
      <c r="I62" s="204">
        <f t="shared" si="21"/>
        <v>0.43538675312644748</v>
      </c>
      <c r="J62" s="205">
        <f t="shared" si="18"/>
        <v>-0.10536951501154734</v>
      </c>
      <c r="K62" s="203">
        <f>H62-G62</f>
        <v>940</v>
      </c>
      <c r="L62" s="203">
        <f t="shared" si="20"/>
        <v>-365</v>
      </c>
      <c r="M62" s="204">
        <f t="shared" si="22"/>
        <v>9.7001407600290346E-4</v>
      </c>
      <c r="N62" s="101"/>
    </row>
    <row r="63" spans="1:14" s="178" customFormat="1" x14ac:dyDescent="0.25">
      <c r="A63" s="195"/>
      <c r="B63" s="187" t="s">
        <v>47</v>
      </c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</row>
    <row r="64" spans="1:14" x14ac:dyDescent="0.25">
      <c r="A64" s="195"/>
      <c r="B64" s="188" t="s">
        <v>68</v>
      </c>
      <c r="C64" s="212">
        <v>75817</v>
      </c>
      <c r="D64" s="212">
        <v>80379</v>
      </c>
      <c r="E64" s="212">
        <v>0</v>
      </c>
      <c r="F64" s="212">
        <v>137368</v>
      </c>
      <c r="G64" s="212">
        <v>132622</v>
      </c>
      <c r="H64" s="212">
        <v>99510</v>
      </c>
      <c r="I64" s="213">
        <f>IFERROR(H64/G64-1,"-")</f>
        <v>-0.24967200012064361</v>
      </c>
      <c r="J64" s="213">
        <f>IFERROR(H64/D64-1,"-")</f>
        <v>0.23800992796625975</v>
      </c>
      <c r="K64" s="212">
        <f>H64-G64</f>
        <v>-33112</v>
      </c>
      <c r="L64" s="212">
        <f>H64-D64</f>
        <v>19131</v>
      </c>
      <c r="M64" s="213">
        <f>H64/H$8</f>
        <v>3.1147499420151315E-2</v>
      </c>
      <c r="N64" s="101"/>
    </row>
    <row r="65" spans="1:14" x14ac:dyDescent="0.25">
      <c r="A65" s="195" t="s">
        <v>96</v>
      </c>
      <c r="B65" s="191" t="s">
        <v>97</v>
      </c>
      <c r="C65" s="192">
        <v>20130</v>
      </c>
      <c r="D65" s="192">
        <v>26125</v>
      </c>
      <c r="E65" s="192">
        <v>0</v>
      </c>
      <c r="F65" s="192">
        <v>40192</v>
      </c>
      <c r="G65" s="192">
        <v>44490</v>
      </c>
      <c r="H65" s="192">
        <v>20634</v>
      </c>
      <c r="I65" s="193">
        <f>IFERROR(H65/G65-1,"-")</f>
        <v>-0.53621038435603507</v>
      </c>
      <c r="J65" s="194">
        <f t="shared" ref="J65:J76" si="24">IFERROR(H65/D65-1,"-")</f>
        <v>-0.21018181818181814</v>
      </c>
      <c r="K65" s="192">
        <f t="shared" ref="K65:K75" si="25">H65-G65</f>
        <v>-23856</v>
      </c>
      <c r="L65" s="192">
        <f t="shared" ref="L65:L76" si="26">H65-D65</f>
        <v>-5491</v>
      </c>
      <c r="M65" s="193">
        <f>H65/H$8</f>
        <v>6.4586222795236887E-3</v>
      </c>
      <c r="N65" s="101"/>
    </row>
    <row r="66" spans="1:14" x14ac:dyDescent="0.25">
      <c r="A66" s="195" t="s">
        <v>103</v>
      </c>
      <c r="B66" s="196" t="s">
        <v>103</v>
      </c>
      <c r="C66" s="197">
        <v>42233</v>
      </c>
      <c r="D66" s="197">
        <v>32376</v>
      </c>
      <c r="E66" s="197">
        <v>5837</v>
      </c>
      <c r="F66" s="197">
        <v>68246</v>
      </c>
      <c r="G66" s="197">
        <v>59518</v>
      </c>
      <c r="H66" s="197">
        <v>69239</v>
      </c>
      <c r="I66" s="198">
        <f>IFERROR(H66/G66-1,"-")</f>
        <v>0.16332874088511029</v>
      </c>
      <c r="J66" s="199">
        <f t="shared" si="24"/>
        <v>1.1385903138127009</v>
      </c>
      <c r="K66" s="197">
        <f t="shared" si="25"/>
        <v>9721</v>
      </c>
      <c r="L66" s="197">
        <f t="shared" si="26"/>
        <v>36863</v>
      </c>
      <c r="M66" s="198">
        <f>H66/H$8</f>
        <v>2.167241194203454E-2</v>
      </c>
      <c r="N66" s="101"/>
    </row>
    <row r="67" spans="1:14" x14ac:dyDescent="0.25">
      <c r="A67" s="195" t="s">
        <v>100</v>
      </c>
      <c r="B67" s="196" t="s">
        <v>100</v>
      </c>
      <c r="C67" s="197">
        <v>35136</v>
      </c>
      <c r="D67" s="197">
        <v>46305</v>
      </c>
      <c r="E67" s="197">
        <v>15274</v>
      </c>
      <c r="F67" s="197">
        <v>25596</v>
      </c>
      <c r="G67" s="197">
        <v>36587</v>
      </c>
      <c r="H67" s="197">
        <v>76037</v>
      </c>
      <c r="I67" s="198">
        <f>IFERROR(H67/G67-1,"-")</f>
        <v>1.0782518380845656</v>
      </c>
      <c r="J67" s="199">
        <f t="shared" si="24"/>
        <v>0.64209048698844606</v>
      </c>
      <c r="K67" s="197">
        <f t="shared" si="25"/>
        <v>39450</v>
      </c>
      <c r="L67" s="197">
        <f t="shared" si="26"/>
        <v>29732</v>
      </c>
      <c r="M67" s="198">
        <f>H67/H$8</f>
        <v>2.3800245336248072E-2</v>
      </c>
      <c r="N67" s="101"/>
    </row>
    <row r="68" spans="1:14" x14ac:dyDescent="0.25">
      <c r="A68" s="195"/>
      <c r="B68" s="191" t="s">
        <v>107</v>
      </c>
      <c r="C68" s="192">
        <v>55687</v>
      </c>
      <c r="D68" s="192">
        <v>54254</v>
      </c>
      <c r="E68" s="192">
        <v>0</v>
      </c>
      <c r="F68" s="192">
        <v>97176</v>
      </c>
      <c r="G68" s="192">
        <v>88132</v>
      </c>
      <c r="H68" s="192">
        <v>78876</v>
      </c>
      <c r="I68" s="193">
        <f>IFERROR(H68/G68-1,"-")</f>
        <v>-0.10502428175917944</v>
      </c>
      <c r="J68" s="194">
        <f t="shared" si="24"/>
        <v>0.45382828915840312</v>
      </c>
      <c r="K68" s="192">
        <f t="shared" si="25"/>
        <v>-9256</v>
      </c>
      <c r="L68" s="192">
        <f t="shared" si="26"/>
        <v>24622</v>
      </c>
      <c r="M68" s="193">
        <f>H68/H$8</f>
        <v>2.4688877140627626E-2</v>
      </c>
      <c r="N68" s="101"/>
    </row>
    <row r="69" spans="1:14" s="74" customFormat="1" x14ac:dyDescent="0.25">
      <c r="A69" s="195"/>
      <c r="B69" s="196" t="s">
        <v>110</v>
      </c>
      <c r="C69" s="197">
        <v>27184</v>
      </c>
      <c r="D69" s="197">
        <v>23576</v>
      </c>
      <c r="E69" s="197">
        <v>0</v>
      </c>
      <c r="F69" s="197">
        <v>55357</v>
      </c>
      <c r="G69" s="197">
        <v>37244</v>
      </c>
      <c r="H69" s="197">
        <v>46489</v>
      </c>
      <c r="I69" s="198">
        <f t="shared" ref="I69:I76" si="27">IFERROR(H69/G69-1,"-")</f>
        <v>0.24822790248093662</v>
      </c>
      <c r="J69" s="199">
        <f t="shared" si="24"/>
        <v>0.9718781812012216</v>
      </c>
      <c r="K69" s="197">
        <f t="shared" si="25"/>
        <v>9245</v>
      </c>
      <c r="L69" s="197">
        <f t="shared" si="26"/>
        <v>22913</v>
      </c>
      <c r="M69" s="198">
        <f t="shared" ref="M69:M76" si="28">H69/H$8</f>
        <v>1.4551463174991603E-2</v>
      </c>
      <c r="N69" s="200"/>
    </row>
    <row r="70" spans="1:14" s="74" customFormat="1" x14ac:dyDescent="0.25">
      <c r="A70" s="195"/>
      <c r="B70" s="196" t="s">
        <v>113</v>
      </c>
      <c r="C70" s="197">
        <v>7495</v>
      </c>
      <c r="D70" s="197">
        <v>5273</v>
      </c>
      <c r="E70" s="197">
        <v>0</v>
      </c>
      <c r="F70" s="197">
        <v>1577</v>
      </c>
      <c r="G70" s="197">
        <v>4584</v>
      </c>
      <c r="H70" s="197">
        <v>4680</v>
      </c>
      <c r="I70" s="198">
        <f t="shared" si="27"/>
        <v>2.0942408376963373E-2</v>
      </c>
      <c r="J70" s="199">
        <f t="shared" si="24"/>
        <v>-0.11245970036032615</v>
      </c>
      <c r="K70" s="197">
        <f t="shared" si="25"/>
        <v>96</v>
      </c>
      <c r="L70" s="197">
        <f t="shared" si="26"/>
        <v>-593</v>
      </c>
      <c r="M70" s="198">
        <f t="shared" si="28"/>
        <v>1.4648808892202608E-3</v>
      </c>
      <c r="N70" s="200"/>
    </row>
    <row r="71" spans="1:14" x14ac:dyDescent="0.25">
      <c r="A71" s="195"/>
      <c r="B71" s="196" t="s">
        <v>116</v>
      </c>
      <c r="C71" s="197">
        <v>3238</v>
      </c>
      <c r="D71" s="197">
        <v>6398</v>
      </c>
      <c r="E71" s="197">
        <v>0</v>
      </c>
      <c r="F71" s="197">
        <v>12259</v>
      </c>
      <c r="G71" s="197">
        <v>12028</v>
      </c>
      <c r="H71" s="197">
        <v>5749</v>
      </c>
      <c r="I71" s="198">
        <f t="shared" si="27"/>
        <v>-0.52203192550714994</v>
      </c>
      <c r="J71" s="199">
        <f t="shared" si="24"/>
        <v>-0.10143794935917472</v>
      </c>
      <c r="K71" s="197">
        <f t="shared" si="25"/>
        <v>-6279</v>
      </c>
      <c r="L71" s="197">
        <f t="shared" si="26"/>
        <v>-649</v>
      </c>
      <c r="M71" s="198">
        <f t="shared" si="28"/>
        <v>1.7994872290870256E-3</v>
      </c>
      <c r="N71" s="101"/>
    </row>
    <row r="72" spans="1:14" x14ac:dyDescent="0.25">
      <c r="A72" s="195"/>
      <c r="B72" s="196" t="s">
        <v>123</v>
      </c>
      <c r="C72" s="197">
        <v>1011</v>
      </c>
      <c r="D72" s="197">
        <v>557</v>
      </c>
      <c r="E72" s="197">
        <v>0</v>
      </c>
      <c r="F72" s="197">
        <v>2346</v>
      </c>
      <c r="G72" s="197">
        <v>3564</v>
      </c>
      <c r="H72" s="197">
        <v>1956</v>
      </c>
      <c r="I72" s="198">
        <f t="shared" si="27"/>
        <v>-0.45117845117845112</v>
      </c>
      <c r="J72" s="199">
        <f t="shared" si="24"/>
        <v>2.5116696588868939</v>
      </c>
      <c r="K72" s="197">
        <f t="shared" si="25"/>
        <v>-1608</v>
      </c>
      <c r="L72" s="197">
        <f t="shared" si="26"/>
        <v>1399</v>
      </c>
      <c r="M72" s="198">
        <f t="shared" si="28"/>
        <v>6.1224508959718588E-4</v>
      </c>
      <c r="N72" s="101"/>
    </row>
    <row r="73" spans="1:14" x14ac:dyDescent="0.25">
      <c r="A73" s="195"/>
      <c r="B73" s="196" t="s">
        <v>119</v>
      </c>
      <c r="C73" s="197">
        <v>1316</v>
      </c>
      <c r="D73" s="197">
        <v>904</v>
      </c>
      <c r="E73" s="197">
        <v>0</v>
      </c>
      <c r="F73" s="197">
        <v>4173</v>
      </c>
      <c r="G73" s="197">
        <v>4232</v>
      </c>
      <c r="H73" s="197">
        <v>3193</v>
      </c>
      <c r="I73" s="198">
        <f t="shared" si="27"/>
        <v>-0.24551039697542532</v>
      </c>
      <c r="J73" s="199">
        <f t="shared" si="24"/>
        <v>2.5320796460176993</v>
      </c>
      <c r="K73" s="197">
        <f t="shared" si="25"/>
        <v>-1039</v>
      </c>
      <c r="L73" s="197">
        <f t="shared" si="26"/>
        <v>2289</v>
      </c>
      <c r="M73" s="198">
        <f t="shared" si="28"/>
        <v>9.9943689728211388E-4</v>
      </c>
      <c r="N73" s="101"/>
    </row>
    <row r="74" spans="1:14" x14ac:dyDescent="0.25">
      <c r="A74" s="195"/>
      <c r="B74" s="196" t="s">
        <v>128</v>
      </c>
      <c r="C74" s="197">
        <v>311</v>
      </c>
      <c r="D74" s="197">
        <v>648</v>
      </c>
      <c r="E74" s="197">
        <v>0</v>
      </c>
      <c r="F74" s="197">
        <v>91</v>
      </c>
      <c r="G74" s="197">
        <v>224</v>
      </c>
      <c r="H74" s="197">
        <v>80</v>
      </c>
      <c r="I74" s="198">
        <f t="shared" si="27"/>
        <v>-0.64285714285714279</v>
      </c>
      <c r="J74" s="199">
        <f t="shared" si="24"/>
        <v>-0.87654320987654322</v>
      </c>
      <c r="K74" s="197">
        <f t="shared" si="25"/>
        <v>-144</v>
      </c>
      <c r="L74" s="197">
        <f t="shared" si="26"/>
        <v>-568</v>
      </c>
      <c r="M74" s="198">
        <f t="shared" si="28"/>
        <v>2.5040698961030101E-5</v>
      </c>
      <c r="N74" s="101"/>
    </row>
    <row r="75" spans="1:14" x14ac:dyDescent="0.25">
      <c r="A75" s="195" t="s">
        <v>144</v>
      </c>
      <c r="B75" s="196" t="s">
        <v>131</v>
      </c>
      <c r="C75" s="197">
        <v>65</v>
      </c>
      <c r="D75" s="197">
        <v>233</v>
      </c>
      <c r="E75" s="197">
        <v>0</v>
      </c>
      <c r="F75" s="197">
        <v>31</v>
      </c>
      <c r="G75" s="197">
        <v>238</v>
      </c>
      <c r="H75" s="197">
        <v>0</v>
      </c>
      <c r="I75" s="198">
        <f t="shared" si="27"/>
        <v>-1</v>
      </c>
      <c r="J75" s="199">
        <f t="shared" si="24"/>
        <v>-1</v>
      </c>
      <c r="K75" s="197">
        <f t="shared" si="25"/>
        <v>-238</v>
      </c>
      <c r="L75" s="197">
        <f t="shared" si="26"/>
        <v>-233</v>
      </c>
      <c r="M75" s="198">
        <f t="shared" si="28"/>
        <v>0</v>
      </c>
      <c r="N75" s="101"/>
    </row>
    <row r="76" spans="1:14" x14ac:dyDescent="0.25">
      <c r="A76" s="195" t="s">
        <v>145</v>
      </c>
      <c r="B76" s="202" t="s">
        <v>145</v>
      </c>
      <c r="C76" s="203">
        <f t="shared" ref="C76:H76" si="29">C68-SUM(C69:C75)</f>
        <v>15067</v>
      </c>
      <c r="D76" s="203">
        <f t="shared" si="29"/>
        <v>16665</v>
      </c>
      <c r="E76" s="203">
        <f t="shared" si="29"/>
        <v>0</v>
      </c>
      <c r="F76" s="203">
        <f t="shared" si="29"/>
        <v>21342</v>
      </c>
      <c r="G76" s="203">
        <f t="shared" si="29"/>
        <v>26018</v>
      </c>
      <c r="H76" s="203">
        <f t="shared" si="29"/>
        <v>16729</v>
      </c>
      <c r="I76" s="204">
        <f t="shared" si="27"/>
        <v>-0.35702206164962713</v>
      </c>
      <c r="J76" s="205">
        <f t="shared" si="24"/>
        <v>3.8403840384038102E-3</v>
      </c>
      <c r="K76" s="203">
        <f>H76-G76</f>
        <v>-9289</v>
      </c>
      <c r="L76" s="203">
        <f t="shared" si="26"/>
        <v>64</v>
      </c>
      <c r="M76" s="204">
        <f t="shared" si="28"/>
        <v>5.236323161488407E-3</v>
      </c>
      <c r="N76" s="101"/>
    </row>
    <row r="77" spans="1:14" s="178" customFormat="1" x14ac:dyDescent="0.25">
      <c r="A77" s="195"/>
      <c r="B77" s="187" t="s">
        <v>48</v>
      </c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</row>
    <row r="78" spans="1:14" x14ac:dyDescent="0.25">
      <c r="A78" s="195"/>
      <c r="B78" s="188" t="s">
        <v>68</v>
      </c>
      <c r="C78" s="212">
        <v>507997</v>
      </c>
      <c r="D78" s="212">
        <v>485605</v>
      </c>
      <c r="E78" s="212">
        <v>0</v>
      </c>
      <c r="F78" s="212">
        <v>417659</v>
      </c>
      <c r="G78" s="212">
        <v>454413</v>
      </c>
      <c r="H78" s="212">
        <v>532065</v>
      </c>
      <c r="I78" s="213">
        <f>IFERROR(H78/G78-1,"-")</f>
        <v>0.17088419565461366</v>
      </c>
      <c r="J78" s="213">
        <f>IFERROR(H78/D78-1,"-")</f>
        <v>9.5674467931755158E-2</v>
      </c>
      <c r="K78" s="212">
        <f>H78-G78</f>
        <v>77652</v>
      </c>
      <c r="L78" s="212">
        <f>H78-D78</f>
        <v>46460</v>
      </c>
      <c r="M78" s="213">
        <f>H78/H$8</f>
        <v>0.16654099365875599</v>
      </c>
      <c r="N78" s="101"/>
    </row>
    <row r="79" spans="1:14" x14ac:dyDescent="0.25">
      <c r="A79" s="195" t="s">
        <v>96</v>
      </c>
      <c r="B79" s="191" t="s">
        <v>97</v>
      </c>
      <c r="C79" s="192">
        <v>209646</v>
      </c>
      <c r="D79" s="192">
        <v>213759</v>
      </c>
      <c r="E79" s="192">
        <v>0</v>
      </c>
      <c r="F79" s="192">
        <v>201715</v>
      </c>
      <c r="G79" s="192">
        <v>201058</v>
      </c>
      <c r="H79" s="192">
        <v>207746</v>
      </c>
      <c r="I79" s="193">
        <f>IFERROR(H79/G79-1,"-")</f>
        <v>3.3264033264033266E-2</v>
      </c>
      <c r="J79" s="194">
        <f t="shared" ref="J79:J90" si="30">IFERROR(H79/D79-1,"-")</f>
        <v>-2.812980973900514E-2</v>
      </c>
      <c r="K79" s="192">
        <f t="shared" ref="K79:K89" si="31">H79-G79</f>
        <v>6688</v>
      </c>
      <c r="L79" s="192">
        <f t="shared" ref="L79:L90" si="32">H79-D79</f>
        <v>-6013</v>
      </c>
      <c r="M79" s="193">
        <f>H79/H$8</f>
        <v>6.5026313079476983E-2</v>
      </c>
      <c r="N79" s="101"/>
    </row>
    <row r="80" spans="1:14" x14ac:dyDescent="0.25">
      <c r="A80" s="195" t="s">
        <v>103</v>
      </c>
      <c r="B80" s="196" t="s">
        <v>103</v>
      </c>
      <c r="C80" s="197">
        <v>189906</v>
      </c>
      <c r="D80" s="197">
        <v>125031</v>
      </c>
      <c r="E80" s="197">
        <v>22000</v>
      </c>
      <c r="F80" s="197">
        <v>144660</v>
      </c>
      <c r="G80" s="197">
        <v>161617</v>
      </c>
      <c r="H80" s="197">
        <v>168927</v>
      </c>
      <c r="I80" s="198">
        <f>IFERROR(H80/G80-1,"-")</f>
        <v>4.5230390367349882E-2</v>
      </c>
      <c r="J80" s="199">
        <f t="shared" si="30"/>
        <v>0.35108093192888168</v>
      </c>
      <c r="K80" s="197">
        <f t="shared" si="31"/>
        <v>7310</v>
      </c>
      <c r="L80" s="197">
        <f t="shared" si="32"/>
        <v>43896</v>
      </c>
      <c r="M80" s="198">
        <f>H80/H$8</f>
        <v>5.2875626917374144E-2</v>
      </c>
      <c r="N80" s="101"/>
    </row>
    <row r="81" spans="1:14" x14ac:dyDescent="0.25">
      <c r="A81" s="195" t="s">
        <v>100</v>
      </c>
      <c r="B81" s="196" t="s">
        <v>100</v>
      </c>
      <c r="C81" s="197">
        <v>956349</v>
      </c>
      <c r="D81" s="197">
        <v>986613</v>
      </c>
      <c r="E81" s="197">
        <v>230645</v>
      </c>
      <c r="F81" s="197">
        <v>798206</v>
      </c>
      <c r="G81" s="197">
        <v>835850</v>
      </c>
      <c r="H81" s="197">
        <v>793459</v>
      </c>
      <c r="I81" s="198">
        <f>IFERROR(H81/G81-1,"-")</f>
        <v>-5.0716037566549077E-2</v>
      </c>
      <c r="J81" s="199">
        <f t="shared" si="30"/>
        <v>-0.19577483775299942</v>
      </c>
      <c r="K81" s="197">
        <f t="shared" si="31"/>
        <v>-42391</v>
      </c>
      <c r="L81" s="197">
        <f t="shared" si="32"/>
        <v>-193154</v>
      </c>
      <c r="M81" s="198">
        <f>H81/H$8</f>
        <v>0.24835959946149977</v>
      </c>
      <c r="N81" s="101"/>
    </row>
    <row r="82" spans="1:14" x14ac:dyDescent="0.25">
      <c r="A82" s="195"/>
      <c r="B82" s="191" t="s">
        <v>107</v>
      </c>
      <c r="C82" s="192">
        <v>298351</v>
      </c>
      <c r="D82" s="192">
        <v>271846</v>
      </c>
      <c r="E82" s="192">
        <v>0</v>
      </c>
      <c r="F82" s="192">
        <v>215944</v>
      </c>
      <c r="G82" s="192">
        <v>253355</v>
      </c>
      <c r="H82" s="192">
        <v>324319</v>
      </c>
      <c r="I82" s="193">
        <f>IFERROR(H82/G82-1,"-")</f>
        <v>0.2800970969588128</v>
      </c>
      <c r="J82" s="194">
        <f t="shared" si="30"/>
        <v>0.19302472723527297</v>
      </c>
      <c r="K82" s="192">
        <f t="shared" si="31"/>
        <v>70964</v>
      </c>
      <c r="L82" s="192">
        <f t="shared" si="32"/>
        <v>52473</v>
      </c>
      <c r="M82" s="193">
        <f>H82/H$8</f>
        <v>0.10151468057927901</v>
      </c>
      <c r="N82" s="101"/>
    </row>
    <row r="83" spans="1:14" s="74" customFormat="1" x14ac:dyDescent="0.25">
      <c r="A83" s="195"/>
      <c r="B83" s="196" t="s">
        <v>110</v>
      </c>
      <c r="C83" s="197">
        <v>39307</v>
      </c>
      <c r="D83" s="197">
        <v>53562</v>
      </c>
      <c r="E83" s="197">
        <v>0</v>
      </c>
      <c r="F83" s="197">
        <v>54259</v>
      </c>
      <c r="G83" s="197">
        <v>61706</v>
      </c>
      <c r="H83" s="197">
        <v>73992</v>
      </c>
      <c r="I83" s="198">
        <f t="shared" ref="I83:I90" si="33">IFERROR(H83/G83-1,"-")</f>
        <v>0.19910543545198189</v>
      </c>
      <c r="J83" s="199">
        <f t="shared" si="30"/>
        <v>0.38142713117508675</v>
      </c>
      <c r="K83" s="197">
        <f t="shared" si="31"/>
        <v>12286</v>
      </c>
      <c r="L83" s="197">
        <f t="shared" si="32"/>
        <v>20430</v>
      </c>
      <c r="M83" s="198">
        <f t="shared" ref="M83:M90" si="34">H83/H$8</f>
        <v>2.316014246905674E-2</v>
      </c>
      <c r="N83" s="200"/>
    </row>
    <row r="84" spans="1:14" s="74" customFormat="1" x14ac:dyDescent="0.25">
      <c r="A84" s="195"/>
      <c r="B84" s="196" t="s">
        <v>113</v>
      </c>
      <c r="C84" s="197">
        <v>139929</v>
      </c>
      <c r="D84" s="197">
        <v>102367</v>
      </c>
      <c r="E84" s="197">
        <v>0</v>
      </c>
      <c r="F84" s="197">
        <v>65143</v>
      </c>
      <c r="G84" s="197">
        <v>61051</v>
      </c>
      <c r="H84" s="197">
        <v>76623</v>
      </c>
      <c r="I84" s="198">
        <f t="shared" si="33"/>
        <v>0.25506543709357743</v>
      </c>
      <c r="J84" s="199">
        <f t="shared" si="30"/>
        <v>-0.25148729571053174</v>
      </c>
      <c r="K84" s="197">
        <f t="shared" si="31"/>
        <v>15572</v>
      </c>
      <c r="L84" s="197">
        <f t="shared" si="32"/>
        <v>-25744</v>
      </c>
      <c r="M84" s="198">
        <f t="shared" si="34"/>
        <v>2.3983668456137617E-2</v>
      </c>
      <c r="N84" s="200"/>
    </row>
    <row r="85" spans="1:14" x14ac:dyDescent="0.25">
      <c r="A85" s="195"/>
      <c r="B85" s="196" t="s">
        <v>116</v>
      </c>
      <c r="C85" s="197">
        <v>14454</v>
      </c>
      <c r="D85" s="197">
        <v>16102</v>
      </c>
      <c r="E85" s="197">
        <v>0</v>
      </c>
      <c r="F85" s="197">
        <v>15423</v>
      </c>
      <c r="G85" s="197">
        <v>21776</v>
      </c>
      <c r="H85" s="197">
        <v>38922</v>
      </c>
      <c r="I85" s="198">
        <f t="shared" si="33"/>
        <v>0.78738060249816311</v>
      </c>
      <c r="J85" s="199">
        <f t="shared" si="30"/>
        <v>1.4172152527636319</v>
      </c>
      <c r="K85" s="197">
        <f t="shared" si="31"/>
        <v>17146</v>
      </c>
      <c r="L85" s="197">
        <f t="shared" si="32"/>
        <v>22820</v>
      </c>
      <c r="M85" s="198">
        <f t="shared" si="34"/>
        <v>1.2182926062015169E-2</v>
      </c>
      <c r="N85" s="101"/>
    </row>
    <row r="86" spans="1:14" x14ac:dyDescent="0.25">
      <c r="A86" s="195"/>
      <c r="B86" s="196" t="s">
        <v>123</v>
      </c>
      <c r="C86" s="197">
        <v>14605</v>
      </c>
      <c r="D86" s="197">
        <v>11365</v>
      </c>
      <c r="E86" s="197">
        <v>0</v>
      </c>
      <c r="F86" s="197">
        <v>7258</v>
      </c>
      <c r="G86" s="197">
        <v>9426</v>
      </c>
      <c r="H86" s="197">
        <v>17870</v>
      </c>
      <c r="I86" s="198">
        <f t="shared" si="33"/>
        <v>0.89582007214088688</v>
      </c>
      <c r="J86" s="199">
        <f t="shared" si="30"/>
        <v>0.57237131544214703</v>
      </c>
      <c r="K86" s="197">
        <f t="shared" si="31"/>
        <v>8444</v>
      </c>
      <c r="L86" s="197">
        <f t="shared" si="32"/>
        <v>6505</v>
      </c>
      <c r="M86" s="198">
        <f t="shared" si="34"/>
        <v>5.5934661304200984E-3</v>
      </c>
      <c r="N86" s="101"/>
    </row>
    <row r="87" spans="1:14" x14ac:dyDescent="0.25">
      <c r="A87" s="195"/>
      <c r="B87" s="196" t="s">
        <v>119</v>
      </c>
      <c r="C87" s="197">
        <v>7813</v>
      </c>
      <c r="D87" s="197">
        <v>5192</v>
      </c>
      <c r="E87" s="197">
        <v>0</v>
      </c>
      <c r="F87" s="197">
        <v>3144</v>
      </c>
      <c r="G87" s="197">
        <v>5343</v>
      </c>
      <c r="H87" s="197">
        <v>8924</v>
      </c>
      <c r="I87" s="198">
        <f t="shared" si="33"/>
        <v>0.67022272131761174</v>
      </c>
      <c r="J87" s="199">
        <f t="shared" si="30"/>
        <v>0.71879815100154087</v>
      </c>
      <c r="K87" s="197">
        <f t="shared" si="31"/>
        <v>3581</v>
      </c>
      <c r="L87" s="197">
        <f t="shared" si="32"/>
        <v>3732</v>
      </c>
      <c r="M87" s="198">
        <f t="shared" si="34"/>
        <v>2.7932899691029077E-3</v>
      </c>
      <c r="N87" s="101"/>
    </row>
    <row r="88" spans="1:14" x14ac:dyDescent="0.25">
      <c r="A88" s="195"/>
      <c r="B88" s="196" t="s">
        <v>128</v>
      </c>
      <c r="C88" s="197">
        <v>1804</v>
      </c>
      <c r="D88" s="197">
        <v>2748</v>
      </c>
      <c r="E88" s="197">
        <v>0</v>
      </c>
      <c r="F88" s="197">
        <v>2777</v>
      </c>
      <c r="G88" s="197">
        <v>1227</v>
      </c>
      <c r="H88" s="197">
        <v>1623</v>
      </c>
      <c r="I88" s="198">
        <f t="shared" si="33"/>
        <v>0.32273838630806839</v>
      </c>
      <c r="J88" s="199">
        <f t="shared" si="30"/>
        <v>-0.40938864628820959</v>
      </c>
      <c r="K88" s="197">
        <f t="shared" si="31"/>
        <v>396</v>
      </c>
      <c r="L88" s="197">
        <f t="shared" si="32"/>
        <v>-1125</v>
      </c>
      <c r="M88" s="198">
        <f t="shared" si="34"/>
        <v>5.080131801718981E-4</v>
      </c>
      <c r="N88" s="101"/>
    </row>
    <row r="89" spans="1:14" x14ac:dyDescent="0.25">
      <c r="A89" s="195" t="s">
        <v>144</v>
      </c>
      <c r="B89" s="196" t="s">
        <v>131</v>
      </c>
      <c r="C89" s="197">
        <v>1378</v>
      </c>
      <c r="D89" s="197">
        <v>2316</v>
      </c>
      <c r="E89" s="197">
        <v>0</v>
      </c>
      <c r="F89" s="197">
        <v>1013</v>
      </c>
      <c r="G89" s="197">
        <v>1082</v>
      </c>
      <c r="H89" s="197">
        <v>428</v>
      </c>
      <c r="I89" s="198">
        <f t="shared" si="33"/>
        <v>-0.60443622920517559</v>
      </c>
      <c r="J89" s="199">
        <f t="shared" si="30"/>
        <v>-0.81519861830742657</v>
      </c>
      <c r="K89" s="197">
        <f t="shared" si="31"/>
        <v>-654</v>
      </c>
      <c r="L89" s="197">
        <f t="shared" si="32"/>
        <v>-1888</v>
      </c>
      <c r="M89" s="198">
        <f t="shared" si="34"/>
        <v>1.3396773944151103E-4</v>
      </c>
      <c r="N89" s="101"/>
    </row>
    <row r="90" spans="1:14" x14ac:dyDescent="0.25">
      <c r="A90" s="195" t="s">
        <v>145</v>
      </c>
      <c r="B90" s="202" t="s">
        <v>145</v>
      </c>
      <c r="C90" s="203">
        <f t="shared" ref="C90:H90" si="35">C82-SUM(C83:C89)</f>
        <v>79061</v>
      </c>
      <c r="D90" s="203">
        <f t="shared" si="35"/>
        <v>78194</v>
      </c>
      <c r="E90" s="203">
        <f t="shared" si="35"/>
        <v>0</v>
      </c>
      <c r="F90" s="203">
        <f t="shared" si="35"/>
        <v>66927</v>
      </c>
      <c r="G90" s="203">
        <f t="shared" si="35"/>
        <v>91744</v>
      </c>
      <c r="H90" s="203">
        <f t="shared" si="35"/>
        <v>105937</v>
      </c>
      <c r="I90" s="204">
        <f t="shared" si="33"/>
        <v>0.15470221485873736</v>
      </c>
      <c r="J90" s="205">
        <f t="shared" si="30"/>
        <v>0.35479704325140027</v>
      </c>
      <c r="K90" s="203">
        <f>H90-G90</f>
        <v>14193</v>
      </c>
      <c r="L90" s="203">
        <f t="shared" si="32"/>
        <v>27743</v>
      </c>
      <c r="M90" s="204">
        <f t="shared" si="34"/>
        <v>3.3159206572933073E-2</v>
      </c>
      <c r="N90" s="101"/>
    </row>
    <row r="91" spans="1:14" s="178" customFormat="1" x14ac:dyDescent="0.25">
      <c r="A91" s="195"/>
      <c r="B91" s="187" t="s">
        <v>49</v>
      </c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</row>
    <row r="92" spans="1:14" x14ac:dyDescent="0.25">
      <c r="A92" s="195"/>
      <c r="B92" s="188" t="s">
        <v>68</v>
      </c>
      <c r="C92" s="212">
        <v>9067</v>
      </c>
      <c r="D92" s="212">
        <v>9185</v>
      </c>
      <c r="E92" s="212">
        <v>0</v>
      </c>
      <c r="F92" s="212">
        <v>10710</v>
      </c>
      <c r="G92" s="212">
        <v>9594</v>
      </c>
      <c r="H92" s="212">
        <v>10140</v>
      </c>
      <c r="I92" s="213">
        <f>IFERROR(H92/G92-1,"-")</f>
        <v>5.6910569105691033E-2</v>
      </c>
      <c r="J92" s="213">
        <f>IFERROR(H92/D92-1,"-")</f>
        <v>0.10397387044093631</v>
      </c>
      <c r="K92" s="212">
        <f>H92-G92</f>
        <v>546</v>
      </c>
      <c r="L92" s="212">
        <f>H92-D92</f>
        <v>955</v>
      </c>
      <c r="M92" s="213">
        <f>H92/H$8</f>
        <v>3.1739085933105652E-3</v>
      </c>
      <c r="N92" s="101"/>
    </row>
    <row r="93" spans="1:14" x14ac:dyDescent="0.25">
      <c r="A93" s="195" t="s">
        <v>96</v>
      </c>
      <c r="B93" s="191" t="s">
        <v>97</v>
      </c>
      <c r="C93" s="192">
        <v>6582</v>
      </c>
      <c r="D93" s="192">
        <v>6343</v>
      </c>
      <c r="E93" s="192">
        <v>0</v>
      </c>
      <c r="F93" s="192">
        <v>6763</v>
      </c>
      <c r="G93" s="192">
        <v>6308</v>
      </c>
      <c r="H93" s="192">
        <v>6741</v>
      </c>
      <c r="I93" s="193">
        <f>IFERROR(H93/G93-1,"-")</f>
        <v>6.8642993024730536E-2</v>
      </c>
      <c r="J93" s="194">
        <f t="shared" ref="J93:J104" si="36">IFERROR(H93/D93-1,"-")</f>
        <v>6.2746334542014726E-2</v>
      </c>
      <c r="K93" s="192">
        <f t="shared" ref="K93:K103" si="37">H93-G93</f>
        <v>433</v>
      </c>
      <c r="L93" s="192">
        <f t="shared" ref="L93:L104" si="38">H93-D93</f>
        <v>398</v>
      </c>
      <c r="M93" s="193">
        <f>H93/H$8</f>
        <v>2.1099918962037985E-3</v>
      </c>
      <c r="N93" s="101"/>
    </row>
    <row r="94" spans="1:14" x14ac:dyDescent="0.25">
      <c r="A94" s="195" t="s">
        <v>103</v>
      </c>
      <c r="B94" s="196" t="s">
        <v>103</v>
      </c>
      <c r="C94" s="197">
        <v>17606</v>
      </c>
      <c r="D94" s="197">
        <v>17325</v>
      </c>
      <c r="E94" s="197">
        <v>6425</v>
      </c>
      <c r="F94" s="197">
        <v>17927</v>
      </c>
      <c r="G94" s="197">
        <v>11336</v>
      </c>
      <c r="H94" s="197">
        <v>10885</v>
      </c>
      <c r="I94" s="198">
        <f>IFERROR(H94/G94-1,"-")</f>
        <v>-3.9784756527875831E-2</v>
      </c>
      <c r="J94" s="199">
        <f t="shared" si="36"/>
        <v>-0.37171717171717167</v>
      </c>
      <c r="K94" s="197">
        <f t="shared" si="37"/>
        <v>-451</v>
      </c>
      <c r="L94" s="197">
        <f t="shared" si="38"/>
        <v>-6440</v>
      </c>
      <c r="M94" s="198">
        <f>H94/H$8</f>
        <v>3.4071001023851578E-3</v>
      </c>
      <c r="N94" s="101"/>
    </row>
    <row r="95" spans="1:14" x14ac:dyDescent="0.25">
      <c r="A95" s="195" t="s">
        <v>100</v>
      </c>
      <c r="B95" s="196" t="s">
        <v>100</v>
      </c>
      <c r="C95" s="197">
        <v>23072</v>
      </c>
      <c r="D95" s="197">
        <v>24664</v>
      </c>
      <c r="E95" s="197">
        <v>6953</v>
      </c>
      <c r="F95" s="197">
        <v>22740</v>
      </c>
      <c r="G95" s="197">
        <v>32761</v>
      </c>
      <c r="H95" s="197">
        <v>28719</v>
      </c>
      <c r="I95" s="198">
        <f>IFERROR(H95/G95-1,"-")</f>
        <v>-0.12337840725252591</v>
      </c>
      <c r="J95" s="199">
        <f t="shared" si="36"/>
        <v>0.1644096659098282</v>
      </c>
      <c r="K95" s="197">
        <f t="shared" si="37"/>
        <v>-4042</v>
      </c>
      <c r="L95" s="197">
        <f t="shared" si="38"/>
        <v>4055</v>
      </c>
      <c r="M95" s="198">
        <f>H95/H$8</f>
        <v>8.9892979182727931E-3</v>
      </c>
      <c r="N95" s="101"/>
    </row>
    <row r="96" spans="1:14" x14ac:dyDescent="0.25">
      <c r="A96" s="195"/>
      <c r="B96" s="191" t="s">
        <v>107</v>
      </c>
      <c r="C96" s="192">
        <v>2485</v>
      </c>
      <c r="D96" s="192">
        <v>2842</v>
      </c>
      <c r="E96" s="192">
        <v>0</v>
      </c>
      <c r="F96" s="192">
        <v>3947</v>
      </c>
      <c r="G96" s="192">
        <v>3286</v>
      </c>
      <c r="H96" s="192">
        <v>3399</v>
      </c>
      <c r="I96" s="193">
        <f>IFERROR(H96/G96-1,"-")</f>
        <v>3.438831405964704E-2</v>
      </c>
      <c r="J96" s="194">
        <f t="shared" si="36"/>
        <v>0.19598874032371572</v>
      </c>
      <c r="K96" s="192">
        <f t="shared" si="37"/>
        <v>113</v>
      </c>
      <c r="L96" s="192">
        <f t="shared" si="38"/>
        <v>557</v>
      </c>
      <c r="M96" s="193">
        <f>H96/H$8</f>
        <v>1.0639166971067664E-3</v>
      </c>
      <c r="N96" s="101"/>
    </row>
    <row r="97" spans="1:14" s="74" customFormat="1" x14ac:dyDescent="0.25">
      <c r="A97" s="195"/>
      <c r="B97" s="196" t="s">
        <v>110</v>
      </c>
      <c r="C97" s="197">
        <v>384</v>
      </c>
      <c r="D97" s="197">
        <v>319</v>
      </c>
      <c r="E97" s="197">
        <v>0</v>
      </c>
      <c r="F97" s="197">
        <v>456</v>
      </c>
      <c r="G97" s="197">
        <v>444</v>
      </c>
      <c r="H97" s="197">
        <v>401</v>
      </c>
      <c r="I97" s="198">
        <f t="shared" ref="I97:I104" si="39">IFERROR(H97/G97-1,"-")</f>
        <v>-9.6846846846846857E-2</v>
      </c>
      <c r="J97" s="199">
        <f t="shared" si="36"/>
        <v>0.25705329153605017</v>
      </c>
      <c r="K97" s="197">
        <f t="shared" si="37"/>
        <v>-43</v>
      </c>
      <c r="L97" s="197">
        <f t="shared" si="38"/>
        <v>82</v>
      </c>
      <c r="M97" s="198">
        <f t="shared" ref="M97:M104" si="40">H97/H$8</f>
        <v>1.2551650354216337E-4</v>
      </c>
      <c r="N97" s="200"/>
    </row>
    <row r="98" spans="1:14" s="74" customFormat="1" x14ac:dyDescent="0.25">
      <c r="A98" s="195"/>
      <c r="B98" s="196" t="s">
        <v>113</v>
      </c>
      <c r="C98" s="197">
        <v>525</v>
      </c>
      <c r="D98" s="197">
        <v>235</v>
      </c>
      <c r="E98" s="197">
        <v>0</v>
      </c>
      <c r="F98" s="197">
        <v>945</v>
      </c>
      <c r="G98" s="197">
        <v>427</v>
      </c>
      <c r="H98" s="197">
        <v>454</v>
      </c>
      <c r="I98" s="198">
        <f t="shared" si="39"/>
        <v>6.3231850117096089E-2</v>
      </c>
      <c r="J98" s="199">
        <f t="shared" si="36"/>
        <v>0.93191489361702118</v>
      </c>
      <c r="K98" s="197">
        <f t="shared" si="37"/>
        <v>27</v>
      </c>
      <c r="L98" s="197">
        <f t="shared" si="38"/>
        <v>219</v>
      </c>
      <c r="M98" s="198">
        <f t="shared" si="40"/>
        <v>1.421059666038458E-4</v>
      </c>
      <c r="N98" s="200"/>
    </row>
    <row r="99" spans="1:14" x14ac:dyDescent="0.25">
      <c r="A99" s="195"/>
      <c r="B99" s="196" t="s">
        <v>116</v>
      </c>
      <c r="C99" s="197">
        <v>521</v>
      </c>
      <c r="D99" s="197">
        <v>548</v>
      </c>
      <c r="E99" s="197">
        <v>0</v>
      </c>
      <c r="F99" s="197">
        <v>580</v>
      </c>
      <c r="G99" s="197">
        <v>379</v>
      </c>
      <c r="H99" s="197">
        <v>596</v>
      </c>
      <c r="I99" s="198">
        <f t="shared" si="39"/>
        <v>0.57255936675461738</v>
      </c>
      <c r="J99" s="199">
        <f t="shared" si="36"/>
        <v>8.7591240875912302E-2</v>
      </c>
      <c r="K99" s="197">
        <f t="shared" si="37"/>
        <v>217</v>
      </c>
      <c r="L99" s="197">
        <f t="shared" si="38"/>
        <v>48</v>
      </c>
      <c r="M99" s="198">
        <f t="shared" si="40"/>
        <v>1.8655320725967424E-4</v>
      </c>
      <c r="N99" s="101"/>
    </row>
    <row r="100" spans="1:14" x14ac:dyDescent="0.25">
      <c r="A100" s="195"/>
      <c r="B100" s="196" t="s">
        <v>123</v>
      </c>
      <c r="C100" s="197">
        <v>20</v>
      </c>
      <c r="D100" s="197">
        <v>180</v>
      </c>
      <c r="E100" s="197">
        <v>0</v>
      </c>
      <c r="F100" s="197">
        <v>155</v>
      </c>
      <c r="G100" s="197">
        <v>176</v>
      </c>
      <c r="H100" s="197">
        <v>134</v>
      </c>
      <c r="I100" s="198">
        <f t="shared" si="39"/>
        <v>-0.23863636363636365</v>
      </c>
      <c r="J100" s="199">
        <f t="shared" si="36"/>
        <v>-0.25555555555555554</v>
      </c>
      <c r="K100" s="197">
        <f t="shared" si="37"/>
        <v>-42</v>
      </c>
      <c r="L100" s="197">
        <f t="shared" si="38"/>
        <v>-46</v>
      </c>
      <c r="M100" s="198">
        <f t="shared" si="40"/>
        <v>4.1943170759725419E-5</v>
      </c>
      <c r="N100" s="101"/>
    </row>
    <row r="101" spans="1:14" x14ac:dyDescent="0.25">
      <c r="A101" s="195"/>
      <c r="B101" s="196" t="s">
        <v>119</v>
      </c>
      <c r="C101" s="197">
        <v>57</v>
      </c>
      <c r="D101" s="197">
        <v>43</v>
      </c>
      <c r="E101" s="197">
        <v>0</v>
      </c>
      <c r="F101" s="197">
        <v>209</v>
      </c>
      <c r="G101" s="197">
        <v>111</v>
      </c>
      <c r="H101" s="197">
        <v>59</v>
      </c>
      <c r="I101" s="198">
        <f t="shared" si="39"/>
        <v>-0.46846846846846846</v>
      </c>
      <c r="J101" s="199">
        <f t="shared" si="36"/>
        <v>0.37209302325581395</v>
      </c>
      <c r="K101" s="197">
        <f t="shared" si="37"/>
        <v>-52</v>
      </c>
      <c r="L101" s="197">
        <f t="shared" si="38"/>
        <v>16</v>
      </c>
      <c r="M101" s="198">
        <f t="shared" si="40"/>
        <v>1.84675154837597E-5</v>
      </c>
      <c r="N101" s="101"/>
    </row>
    <row r="102" spans="1:14" x14ac:dyDescent="0.25">
      <c r="A102" s="195"/>
      <c r="B102" s="196" t="s">
        <v>128</v>
      </c>
      <c r="C102" s="197">
        <v>4</v>
      </c>
      <c r="D102" s="197">
        <v>9</v>
      </c>
      <c r="E102" s="197">
        <v>0</v>
      </c>
      <c r="F102" s="197">
        <v>17</v>
      </c>
      <c r="G102" s="197">
        <v>35</v>
      </c>
      <c r="H102" s="197">
        <v>45</v>
      </c>
      <c r="I102" s="198">
        <f t="shared" si="39"/>
        <v>0.28571428571428581</v>
      </c>
      <c r="J102" s="199">
        <f t="shared" si="36"/>
        <v>4</v>
      </c>
      <c r="K102" s="197">
        <f t="shared" si="37"/>
        <v>10</v>
      </c>
      <c r="L102" s="197">
        <f t="shared" si="38"/>
        <v>36</v>
      </c>
      <c r="M102" s="198">
        <f t="shared" si="40"/>
        <v>1.408539316557943E-5</v>
      </c>
      <c r="N102" s="101"/>
    </row>
    <row r="103" spans="1:14" x14ac:dyDescent="0.25">
      <c r="A103" s="195" t="s">
        <v>144</v>
      </c>
      <c r="B103" s="196" t="s">
        <v>131</v>
      </c>
      <c r="C103" s="197">
        <v>17</v>
      </c>
      <c r="D103" s="197">
        <v>15</v>
      </c>
      <c r="E103" s="197">
        <v>0</v>
      </c>
      <c r="F103" s="197">
        <v>10</v>
      </c>
      <c r="G103" s="197">
        <v>29</v>
      </c>
      <c r="H103" s="197">
        <v>2</v>
      </c>
      <c r="I103" s="198">
        <f t="shared" si="39"/>
        <v>-0.93103448275862066</v>
      </c>
      <c r="J103" s="199">
        <f t="shared" si="36"/>
        <v>-0.8666666666666667</v>
      </c>
      <c r="K103" s="197">
        <f t="shared" si="37"/>
        <v>-27</v>
      </c>
      <c r="L103" s="197">
        <f t="shared" si="38"/>
        <v>-13</v>
      </c>
      <c r="M103" s="198">
        <f t="shared" si="40"/>
        <v>6.2601747402575243E-7</v>
      </c>
      <c r="N103" s="101"/>
    </row>
    <row r="104" spans="1:14" x14ac:dyDescent="0.25">
      <c r="A104" s="195" t="s">
        <v>145</v>
      </c>
      <c r="B104" s="202" t="s">
        <v>145</v>
      </c>
      <c r="C104" s="203">
        <f t="shared" ref="C104:H104" si="41">C96-SUM(C97:C103)</f>
        <v>957</v>
      </c>
      <c r="D104" s="203">
        <f t="shared" si="41"/>
        <v>1493</v>
      </c>
      <c r="E104" s="203">
        <f t="shared" si="41"/>
        <v>0</v>
      </c>
      <c r="F104" s="203">
        <f t="shared" si="41"/>
        <v>1575</v>
      </c>
      <c r="G104" s="203">
        <f t="shared" si="41"/>
        <v>1685</v>
      </c>
      <c r="H104" s="203">
        <f t="shared" si="41"/>
        <v>1708</v>
      </c>
      <c r="I104" s="204">
        <f t="shared" si="39"/>
        <v>1.3649851632047572E-2</v>
      </c>
      <c r="J104" s="205">
        <f t="shared" si="36"/>
        <v>0.14400535833891492</v>
      </c>
      <c r="K104" s="203">
        <f>H104-G104</f>
        <v>23</v>
      </c>
      <c r="L104" s="203">
        <f t="shared" si="38"/>
        <v>215</v>
      </c>
      <c r="M104" s="204">
        <f t="shared" si="40"/>
        <v>5.3461892281799264E-4</v>
      </c>
      <c r="N104" s="101"/>
    </row>
    <row r="105" spans="1:14" s="178" customFormat="1" x14ac:dyDescent="0.25">
      <c r="A105" s="195"/>
      <c r="B105" s="187" t="s">
        <v>50</v>
      </c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</row>
    <row r="106" spans="1:14" x14ac:dyDescent="0.25">
      <c r="A106" s="195"/>
      <c r="B106" s="188" t="s">
        <v>68</v>
      </c>
      <c r="C106" s="212">
        <v>97082</v>
      </c>
      <c r="D106" s="212">
        <v>93169</v>
      </c>
      <c r="E106" s="212">
        <v>0</v>
      </c>
      <c r="F106" s="212">
        <v>99960</v>
      </c>
      <c r="G106" s="212">
        <v>125973</v>
      </c>
      <c r="H106" s="212">
        <v>138511</v>
      </c>
      <c r="I106" s="213">
        <f>IFERROR(H106/G106-1,"-")</f>
        <v>9.9529264207409485E-2</v>
      </c>
      <c r="J106" s="213">
        <f>IFERROR(H106/D106-1,"-")</f>
        <v>0.48666401914799984</v>
      </c>
      <c r="K106" s="212">
        <f>H106-G106</f>
        <v>12538</v>
      </c>
      <c r="L106" s="212">
        <f>H106-D106</f>
        <v>45342</v>
      </c>
      <c r="M106" s="213">
        <f>H106/H$8</f>
        <v>4.3355153172390498E-2</v>
      </c>
      <c r="N106" s="101"/>
    </row>
    <row r="107" spans="1:14" x14ac:dyDescent="0.25">
      <c r="A107" s="195" t="s">
        <v>96</v>
      </c>
      <c r="B107" s="191" t="s">
        <v>97</v>
      </c>
      <c r="C107" s="192">
        <v>16600</v>
      </c>
      <c r="D107" s="192">
        <v>19946</v>
      </c>
      <c r="E107" s="192">
        <v>0</v>
      </c>
      <c r="F107" s="192">
        <v>19252</v>
      </c>
      <c r="G107" s="192">
        <v>27286</v>
      </c>
      <c r="H107" s="192">
        <v>25644</v>
      </c>
      <c r="I107" s="193">
        <f>IFERROR(H107/G107-1,"-")</f>
        <v>-6.0177380341567055E-2</v>
      </c>
      <c r="J107" s="194">
        <f t="shared" ref="J107:J118" si="42">IFERROR(H107/D107-1,"-")</f>
        <v>0.28567131254386835</v>
      </c>
      <c r="K107" s="192">
        <f t="shared" ref="K107:K117" si="43">H107-G107</f>
        <v>-1642</v>
      </c>
      <c r="L107" s="192">
        <f t="shared" ref="L107:L118" si="44">H107-D107</f>
        <v>5698</v>
      </c>
      <c r="M107" s="193">
        <f>H107/H$8</f>
        <v>8.0267960519581991E-3</v>
      </c>
      <c r="N107" s="101"/>
    </row>
    <row r="108" spans="1:14" x14ac:dyDescent="0.25">
      <c r="A108" s="195" t="s">
        <v>103</v>
      </c>
      <c r="B108" s="196" t="s">
        <v>103</v>
      </c>
      <c r="C108" s="197">
        <v>21852</v>
      </c>
      <c r="D108" s="197">
        <v>19309</v>
      </c>
      <c r="E108" s="197">
        <v>3635</v>
      </c>
      <c r="F108" s="197">
        <v>31557</v>
      </c>
      <c r="G108" s="197">
        <v>35572</v>
      </c>
      <c r="H108" s="197">
        <v>29032</v>
      </c>
      <c r="I108" s="198">
        <f>IFERROR(H108/G108-1,"-")</f>
        <v>-0.18385246823344203</v>
      </c>
      <c r="J108" s="199">
        <f t="shared" si="42"/>
        <v>0.50354756849137705</v>
      </c>
      <c r="K108" s="197">
        <f t="shared" si="43"/>
        <v>-6540</v>
      </c>
      <c r="L108" s="197">
        <f t="shared" si="44"/>
        <v>9723</v>
      </c>
      <c r="M108" s="198">
        <f>H108/H$8</f>
        <v>9.0872696529578235E-3</v>
      </c>
      <c r="N108" s="101"/>
    </row>
    <row r="109" spans="1:14" x14ac:dyDescent="0.25">
      <c r="A109" s="195" t="s">
        <v>100</v>
      </c>
      <c r="B109" s="196" t="s">
        <v>100</v>
      </c>
      <c r="C109" s="197">
        <v>62121</v>
      </c>
      <c r="D109" s="197">
        <v>55245</v>
      </c>
      <c r="E109" s="197">
        <v>39141</v>
      </c>
      <c r="F109" s="197">
        <v>60149</v>
      </c>
      <c r="G109" s="197">
        <v>84589</v>
      </c>
      <c r="H109" s="197">
        <v>88753</v>
      </c>
      <c r="I109" s="198">
        <f>IFERROR(H109/G109-1,"-")</f>
        <v>4.9226258733405137E-2</v>
      </c>
      <c r="J109" s="199">
        <f t="shared" si="42"/>
        <v>0.60653452801158481</v>
      </c>
      <c r="K109" s="197">
        <f t="shared" si="43"/>
        <v>4164</v>
      </c>
      <c r="L109" s="197">
        <f t="shared" si="44"/>
        <v>33508</v>
      </c>
      <c r="M109" s="198">
        <f>H109/H$8</f>
        <v>2.7780464436103804E-2</v>
      </c>
      <c r="N109" s="101"/>
    </row>
    <row r="110" spans="1:14" x14ac:dyDescent="0.25">
      <c r="A110" s="195"/>
      <c r="B110" s="191" t="s">
        <v>107</v>
      </c>
      <c r="C110" s="192">
        <v>80482</v>
      </c>
      <c r="D110" s="192">
        <v>73223</v>
      </c>
      <c r="E110" s="192">
        <v>0</v>
      </c>
      <c r="F110" s="192">
        <v>80708</v>
      </c>
      <c r="G110" s="192">
        <v>98687</v>
      </c>
      <c r="H110" s="192">
        <v>112867</v>
      </c>
      <c r="I110" s="193">
        <f>IFERROR(H110/G110-1,"-")</f>
        <v>0.14368660512529519</v>
      </c>
      <c r="J110" s="194">
        <f t="shared" si="42"/>
        <v>0.54141458284965105</v>
      </c>
      <c r="K110" s="192">
        <f t="shared" si="43"/>
        <v>14180</v>
      </c>
      <c r="L110" s="192">
        <f t="shared" si="44"/>
        <v>39644</v>
      </c>
      <c r="M110" s="193">
        <f>H110/H$8</f>
        <v>3.5328357120432301E-2</v>
      </c>
      <c r="N110" s="101"/>
    </row>
    <row r="111" spans="1:14" s="74" customFormat="1" x14ac:dyDescent="0.25">
      <c r="A111" s="195"/>
      <c r="B111" s="196" t="s">
        <v>110</v>
      </c>
      <c r="C111" s="197">
        <v>47017</v>
      </c>
      <c r="D111" s="197">
        <v>44575</v>
      </c>
      <c r="E111" s="197">
        <v>0</v>
      </c>
      <c r="F111" s="197">
        <v>46134</v>
      </c>
      <c r="G111" s="197">
        <v>55757</v>
      </c>
      <c r="H111" s="197">
        <v>75808</v>
      </c>
      <c r="I111" s="198">
        <f t="shared" ref="I111:I118" si="45">IFERROR(H111/G111-1,"-")</f>
        <v>0.35961403949279913</v>
      </c>
      <c r="J111" s="199">
        <f t="shared" si="42"/>
        <v>0.70068424004486829</v>
      </c>
      <c r="K111" s="197">
        <f t="shared" si="43"/>
        <v>20051</v>
      </c>
      <c r="L111" s="197">
        <f t="shared" si="44"/>
        <v>31233</v>
      </c>
      <c r="M111" s="198">
        <f t="shared" ref="M111:M118" si="46">H111/H$8</f>
        <v>2.3728566335472122E-2</v>
      </c>
      <c r="N111" s="200"/>
    </row>
    <row r="112" spans="1:14" s="74" customFormat="1" x14ac:dyDescent="0.25">
      <c r="A112" s="195"/>
      <c r="B112" s="196" t="s">
        <v>113</v>
      </c>
      <c r="C112" s="197">
        <v>7694</v>
      </c>
      <c r="D112" s="197">
        <v>4531</v>
      </c>
      <c r="E112" s="197">
        <v>0</v>
      </c>
      <c r="F112" s="197">
        <v>3214</v>
      </c>
      <c r="G112" s="197">
        <v>2579</v>
      </c>
      <c r="H112" s="197">
        <v>3664</v>
      </c>
      <c r="I112" s="198">
        <f t="shared" si="45"/>
        <v>0.42070569988367579</v>
      </c>
      <c r="J112" s="199">
        <f t="shared" si="42"/>
        <v>-0.19134848819245198</v>
      </c>
      <c r="K112" s="197">
        <f t="shared" si="43"/>
        <v>1085</v>
      </c>
      <c r="L112" s="197">
        <f t="shared" si="44"/>
        <v>-867</v>
      </c>
      <c r="M112" s="198">
        <f t="shared" si="46"/>
        <v>1.1468640124151785E-3</v>
      </c>
      <c r="N112" s="200"/>
    </row>
    <row r="113" spans="1:14" x14ac:dyDescent="0.25">
      <c r="A113" s="195"/>
      <c r="B113" s="196" t="s">
        <v>116</v>
      </c>
      <c r="C113" s="197">
        <v>9864</v>
      </c>
      <c r="D113" s="197">
        <v>7345</v>
      </c>
      <c r="E113" s="197">
        <v>0</v>
      </c>
      <c r="F113" s="197">
        <v>3821</v>
      </c>
      <c r="G113" s="197">
        <v>5284</v>
      </c>
      <c r="H113" s="197">
        <v>6802</v>
      </c>
      <c r="I113" s="198">
        <f t="shared" si="45"/>
        <v>0.28728236184708544</v>
      </c>
      <c r="J113" s="199">
        <f t="shared" si="42"/>
        <v>-7.3927842069435035E-2</v>
      </c>
      <c r="K113" s="197">
        <f t="shared" si="43"/>
        <v>1518</v>
      </c>
      <c r="L113" s="197">
        <f t="shared" si="44"/>
        <v>-543</v>
      </c>
      <c r="M113" s="198">
        <f t="shared" si="46"/>
        <v>2.1290854291615841E-3</v>
      </c>
      <c r="N113" s="101"/>
    </row>
    <row r="114" spans="1:14" x14ac:dyDescent="0.25">
      <c r="A114" s="195"/>
      <c r="B114" s="196" t="s">
        <v>123</v>
      </c>
      <c r="C114" s="197">
        <v>890</v>
      </c>
      <c r="D114" s="197">
        <v>1049</v>
      </c>
      <c r="E114" s="197">
        <v>0</v>
      </c>
      <c r="F114" s="197">
        <v>2052</v>
      </c>
      <c r="G114" s="197">
        <v>3330</v>
      </c>
      <c r="H114" s="197">
        <v>2447</v>
      </c>
      <c r="I114" s="198">
        <f t="shared" si="45"/>
        <v>-0.2651651651651652</v>
      </c>
      <c r="J114" s="199">
        <f t="shared" si="42"/>
        <v>1.332697807435653</v>
      </c>
      <c r="K114" s="197">
        <f t="shared" si="43"/>
        <v>-883</v>
      </c>
      <c r="L114" s="197">
        <f t="shared" si="44"/>
        <v>1398</v>
      </c>
      <c r="M114" s="198">
        <f t="shared" si="46"/>
        <v>7.6593237947050817E-4</v>
      </c>
      <c r="N114" s="101"/>
    </row>
    <row r="115" spans="1:14" x14ac:dyDescent="0.25">
      <c r="A115" s="195"/>
      <c r="B115" s="196" t="s">
        <v>119</v>
      </c>
      <c r="C115" s="197">
        <v>2977</v>
      </c>
      <c r="D115" s="197">
        <v>3864</v>
      </c>
      <c r="E115" s="197">
        <v>0</v>
      </c>
      <c r="F115" s="197">
        <v>5024</v>
      </c>
      <c r="G115" s="197">
        <v>11773</v>
      </c>
      <c r="H115" s="197">
        <v>2649</v>
      </c>
      <c r="I115" s="198">
        <f t="shared" si="45"/>
        <v>-0.77499362949120876</v>
      </c>
      <c r="J115" s="199">
        <f t="shared" si="42"/>
        <v>-0.31444099378881984</v>
      </c>
      <c r="K115" s="197">
        <f t="shared" si="43"/>
        <v>-9124</v>
      </c>
      <c r="L115" s="197">
        <f t="shared" si="44"/>
        <v>-1215</v>
      </c>
      <c r="M115" s="198">
        <f t="shared" si="46"/>
        <v>8.2916014434710915E-4</v>
      </c>
      <c r="N115" s="101"/>
    </row>
    <row r="116" spans="1:14" x14ac:dyDescent="0.25">
      <c r="A116" s="195"/>
      <c r="B116" s="196" t="s">
        <v>128</v>
      </c>
      <c r="C116" s="197">
        <v>319</v>
      </c>
      <c r="D116" s="197">
        <v>180</v>
      </c>
      <c r="E116" s="197">
        <v>0</v>
      </c>
      <c r="F116" s="197">
        <v>183</v>
      </c>
      <c r="G116" s="197">
        <v>1581</v>
      </c>
      <c r="H116" s="197">
        <v>207</v>
      </c>
      <c r="I116" s="198">
        <f t="shared" si="45"/>
        <v>-0.86907020872865282</v>
      </c>
      <c r="J116" s="199">
        <f t="shared" si="42"/>
        <v>0.14999999999999991</v>
      </c>
      <c r="K116" s="197">
        <f t="shared" si="43"/>
        <v>-1374</v>
      </c>
      <c r="L116" s="197">
        <f t="shared" si="44"/>
        <v>27</v>
      </c>
      <c r="M116" s="198">
        <f t="shared" si="46"/>
        <v>6.4792808561665388E-5</v>
      </c>
      <c r="N116" s="101"/>
    </row>
    <row r="117" spans="1:14" x14ac:dyDescent="0.25">
      <c r="A117" s="195" t="s">
        <v>144</v>
      </c>
      <c r="B117" s="196" t="s">
        <v>131</v>
      </c>
      <c r="C117" s="197">
        <v>83</v>
      </c>
      <c r="D117" s="197">
        <v>370</v>
      </c>
      <c r="E117" s="197">
        <v>0</v>
      </c>
      <c r="F117" s="197">
        <v>26</v>
      </c>
      <c r="G117" s="197">
        <v>81</v>
      </c>
      <c r="H117" s="197">
        <v>384</v>
      </c>
      <c r="I117" s="198">
        <f t="shared" si="45"/>
        <v>3.7407407407407405</v>
      </c>
      <c r="J117" s="199">
        <f t="shared" si="42"/>
        <v>3.7837837837837895E-2</v>
      </c>
      <c r="K117" s="197">
        <f t="shared" si="43"/>
        <v>303</v>
      </c>
      <c r="L117" s="197">
        <f t="shared" si="44"/>
        <v>14</v>
      </c>
      <c r="M117" s="198">
        <f t="shared" si="46"/>
        <v>1.2019535501294448E-4</v>
      </c>
      <c r="N117" s="101"/>
    </row>
    <row r="118" spans="1:14" x14ac:dyDescent="0.25">
      <c r="A118" s="195" t="s">
        <v>145</v>
      </c>
      <c r="B118" s="202" t="s">
        <v>145</v>
      </c>
      <c r="C118" s="203">
        <f t="shared" ref="C118:H118" si="47">C110-SUM(C111:C117)</f>
        <v>11638</v>
      </c>
      <c r="D118" s="203">
        <f t="shared" si="47"/>
        <v>11309</v>
      </c>
      <c r="E118" s="203">
        <f t="shared" si="47"/>
        <v>0</v>
      </c>
      <c r="F118" s="203">
        <f t="shared" si="47"/>
        <v>20254</v>
      </c>
      <c r="G118" s="203">
        <f t="shared" si="47"/>
        <v>18302</v>
      </c>
      <c r="H118" s="203">
        <f t="shared" si="47"/>
        <v>20906</v>
      </c>
      <c r="I118" s="204">
        <f t="shared" si="45"/>
        <v>0.14227953229155288</v>
      </c>
      <c r="J118" s="205">
        <f t="shared" si="42"/>
        <v>0.84861614643204519</v>
      </c>
      <c r="K118" s="203">
        <f>H118-G118</f>
        <v>2604</v>
      </c>
      <c r="L118" s="203">
        <f t="shared" si="44"/>
        <v>9597</v>
      </c>
      <c r="M118" s="204">
        <f t="shared" si="46"/>
        <v>6.5437606559911911E-3</v>
      </c>
      <c r="N118" s="101"/>
    </row>
    <row r="119" spans="1:14" s="178" customFormat="1" x14ac:dyDescent="0.25">
      <c r="A119" s="195"/>
      <c r="B119" s="187" t="s">
        <v>51</v>
      </c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</row>
    <row r="120" spans="1:14" x14ac:dyDescent="0.25">
      <c r="A120" s="195"/>
      <c r="B120" s="188" t="s">
        <v>68</v>
      </c>
      <c r="C120" s="212">
        <v>39946</v>
      </c>
      <c r="D120" s="212">
        <v>40659</v>
      </c>
      <c r="E120" s="212">
        <v>0</v>
      </c>
      <c r="F120" s="212">
        <v>43286</v>
      </c>
      <c r="G120" s="212">
        <v>40407</v>
      </c>
      <c r="H120" s="212">
        <v>45242</v>
      </c>
      <c r="I120" s="213">
        <f>IFERROR(H120/G120-1,"-")</f>
        <v>0.11965748508921714</v>
      </c>
      <c r="J120" s="213">
        <f>IFERROR(H120/D120-1,"-")</f>
        <v>0.11271797142084172</v>
      </c>
      <c r="K120" s="212">
        <f>H120-G120</f>
        <v>4835</v>
      </c>
      <c r="L120" s="212">
        <f>H120-D120</f>
        <v>4583</v>
      </c>
      <c r="M120" s="213">
        <f>H120/H$8</f>
        <v>1.4161141279936547E-2</v>
      </c>
      <c r="N120" s="101"/>
    </row>
    <row r="121" spans="1:14" x14ac:dyDescent="0.25">
      <c r="A121" s="195" t="s">
        <v>96</v>
      </c>
      <c r="B121" s="191" t="s">
        <v>97</v>
      </c>
      <c r="C121" s="192">
        <v>24098</v>
      </c>
      <c r="D121" s="192">
        <v>21704</v>
      </c>
      <c r="E121" s="192">
        <v>0</v>
      </c>
      <c r="F121" s="192">
        <v>25584</v>
      </c>
      <c r="G121" s="192">
        <v>25078</v>
      </c>
      <c r="H121" s="192">
        <v>30089</v>
      </c>
      <c r="I121" s="193">
        <f>IFERROR(H121/G121-1,"-")</f>
        <v>0.19981657229444139</v>
      </c>
      <c r="J121" s="194">
        <f t="shared" ref="J121:J132" si="48">IFERROR(H121/D121-1,"-")</f>
        <v>0.38633431625506809</v>
      </c>
      <c r="K121" s="192">
        <f t="shared" ref="K121:K131" si="49">H121-G121</f>
        <v>5011</v>
      </c>
      <c r="L121" s="192">
        <f t="shared" ref="L121:L132" si="50">H121-D121</f>
        <v>8385</v>
      </c>
      <c r="M121" s="193">
        <f>H121/H$8</f>
        <v>9.4181198879804331E-3</v>
      </c>
      <c r="N121" s="101"/>
    </row>
    <row r="122" spans="1:14" x14ac:dyDescent="0.25">
      <c r="A122" s="195" t="s">
        <v>103</v>
      </c>
      <c r="B122" s="196" t="s">
        <v>103</v>
      </c>
      <c r="C122" s="197">
        <v>81254</v>
      </c>
      <c r="D122" s="197">
        <v>61238</v>
      </c>
      <c r="E122" s="197">
        <v>23473</v>
      </c>
      <c r="F122" s="197">
        <v>71529</v>
      </c>
      <c r="G122" s="197">
        <v>73766</v>
      </c>
      <c r="H122" s="197">
        <v>78322</v>
      </c>
      <c r="I122" s="198">
        <f>IFERROR(H122/G122-1,"-")</f>
        <v>6.1762871783748619E-2</v>
      </c>
      <c r="J122" s="199">
        <f t="shared" si="48"/>
        <v>0.2789771057186714</v>
      </c>
      <c r="K122" s="197">
        <f t="shared" si="49"/>
        <v>4556</v>
      </c>
      <c r="L122" s="197">
        <f t="shared" si="50"/>
        <v>17084</v>
      </c>
      <c r="M122" s="198">
        <f>H122/H$8</f>
        <v>2.4515470300322494E-2</v>
      </c>
      <c r="N122" s="101"/>
    </row>
    <row r="123" spans="1:14" x14ac:dyDescent="0.25">
      <c r="A123" s="195" t="s">
        <v>100</v>
      </c>
      <c r="B123" s="196" t="s">
        <v>100</v>
      </c>
      <c r="C123" s="197">
        <v>78673</v>
      </c>
      <c r="D123" s="197">
        <v>73298</v>
      </c>
      <c r="E123" s="197">
        <v>27492</v>
      </c>
      <c r="F123" s="197">
        <v>81969</v>
      </c>
      <c r="G123" s="197">
        <v>105940</v>
      </c>
      <c r="H123" s="197">
        <v>102780</v>
      </c>
      <c r="I123" s="198">
        <f>IFERROR(H123/G123-1,"-")</f>
        <v>-2.9828204644138157E-2</v>
      </c>
      <c r="J123" s="199">
        <f t="shared" si="48"/>
        <v>0.40222107015198238</v>
      </c>
      <c r="K123" s="197">
        <f t="shared" si="49"/>
        <v>-3160</v>
      </c>
      <c r="L123" s="197">
        <f t="shared" si="50"/>
        <v>29482</v>
      </c>
      <c r="M123" s="198">
        <f>H123/H$8</f>
        <v>3.2171037990183421E-2</v>
      </c>
      <c r="N123" s="101"/>
    </row>
    <row r="124" spans="1:14" x14ac:dyDescent="0.25">
      <c r="A124" s="195"/>
      <c r="B124" s="191" t="s">
        <v>107</v>
      </c>
      <c r="C124" s="192">
        <v>15848</v>
      </c>
      <c r="D124" s="192">
        <v>18955</v>
      </c>
      <c r="E124" s="192">
        <v>0</v>
      </c>
      <c r="F124" s="192">
        <v>17702</v>
      </c>
      <c r="G124" s="192">
        <v>15329</v>
      </c>
      <c r="H124" s="192">
        <v>15153</v>
      </c>
      <c r="I124" s="193">
        <f>IFERROR(H124/G124-1,"-")</f>
        <v>-1.148150564289907E-2</v>
      </c>
      <c r="J124" s="194">
        <f t="shared" si="48"/>
        <v>-0.20058032181482455</v>
      </c>
      <c r="K124" s="192">
        <f t="shared" si="49"/>
        <v>-176</v>
      </c>
      <c r="L124" s="192">
        <f t="shared" si="50"/>
        <v>-3802</v>
      </c>
      <c r="M124" s="193">
        <f>H124/H$8</f>
        <v>4.7430213919561134E-3</v>
      </c>
      <c r="N124" s="101"/>
    </row>
    <row r="125" spans="1:14" s="74" customFormat="1" x14ac:dyDescent="0.25">
      <c r="A125" s="195"/>
      <c r="B125" s="196" t="s">
        <v>110</v>
      </c>
      <c r="C125" s="197">
        <v>2235</v>
      </c>
      <c r="D125" s="197">
        <v>2375</v>
      </c>
      <c r="E125" s="197">
        <v>0</v>
      </c>
      <c r="F125" s="197">
        <v>2896</v>
      </c>
      <c r="G125" s="197">
        <v>1965</v>
      </c>
      <c r="H125" s="197">
        <v>1886</v>
      </c>
      <c r="I125" s="198">
        <f t="shared" ref="I125:I132" si="51">IFERROR(H125/G125-1,"-")</f>
        <v>-4.0203562340966892E-2</v>
      </c>
      <c r="J125" s="199">
        <f t="shared" si="48"/>
        <v>-0.20589473684210524</v>
      </c>
      <c r="K125" s="197">
        <f t="shared" si="49"/>
        <v>-79</v>
      </c>
      <c r="L125" s="197">
        <f t="shared" si="50"/>
        <v>-489</v>
      </c>
      <c r="M125" s="198">
        <f t="shared" ref="M125:M132" si="52">H125/H$8</f>
        <v>5.903344780062846E-4</v>
      </c>
      <c r="N125" s="200"/>
    </row>
    <row r="126" spans="1:14" s="74" customFormat="1" x14ac:dyDescent="0.25">
      <c r="A126" s="195"/>
      <c r="B126" s="196" t="s">
        <v>113</v>
      </c>
      <c r="C126" s="197">
        <v>1370</v>
      </c>
      <c r="D126" s="197">
        <v>1493</v>
      </c>
      <c r="E126" s="197">
        <v>0</v>
      </c>
      <c r="F126" s="197">
        <v>2041</v>
      </c>
      <c r="G126" s="197">
        <v>1913</v>
      </c>
      <c r="H126" s="197">
        <v>1547</v>
      </c>
      <c r="I126" s="198">
        <f t="shared" si="51"/>
        <v>-0.19132253005750133</v>
      </c>
      <c r="J126" s="199">
        <f t="shared" si="48"/>
        <v>3.6168787675820546E-2</v>
      </c>
      <c r="K126" s="197">
        <f t="shared" si="49"/>
        <v>-366</v>
      </c>
      <c r="L126" s="197">
        <f t="shared" si="50"/>
        <v>54</v>
      </c>
      <c r="M126" s="198">
        <f t="shared" si="52"/>
        <v>4.8422451615891954E-4</v>
      </c>
      <c r="N126" s="200"/>
    </row>
    <row r="127" spans="1:14" x14ac:dyDescent="0.25">
      <c r="A127" s="195"/>
      <c r="B127" s="196" t="s">
        <v>116</v>
      </c>
      <c r="C127" s="197">
        <v>1031</v>
      </c>
      <c r="D127" s="197">
        <v>1498</v>
      </c>
      <c r="E127" s="197">
        <v>0</v>
      </c>
      <c r="F127" s="197">
        <v>1231</v>
      </c>
      <c r="G127" s="197">
        <v>1543</v>
      </c>
      <c r="H127" s="197">
        <v>1293</v>
      </c>
      <c r="I127" s="198">
        <f t="shared" si="51"/>
        <v>-0.1620220349967596</v>
      </c>
      <c r="J127" s="199">
        <f t="shared" si="48"/>
        <v>-0.13684913217623496</v>
      </c>
      <c r="K127" s="197">
        <f t="shared" si="49"/>
        <v>-250</v>
      </c>
      <c r="L127" s="197">
        <f t="shared" si="50"/>
        <v>-205</v>
      </c>
      <c r="M127" s="198">
        <f t="shared" si="52"/>
        <v>4.0472029695764897E-4</v>
      </c>
      <c r="N127" s="101"/>
    </row>
    <row r="128" spans="1:14" x14ac:dyDescent="0.25">
      <c r="A128" s="195"/>
      <c r="B128" s="196" t="s">
        <v>123</v>
      </c>
      <c r="C128" s="197">
        <v>345</v>
      </c>
      <c r="D128" s="197">
        <v>388</v>
      </c>
      <c r="E128" s="197">
        <v>0</v>
      </c>
      <c r="F128" s="197">
        <v>244</v>
      </c>
      <c r="G128" s="197">
        <v>569</v>
      </c>
      <c r="H128" s="197">
        <v>431</v>
      </c>
      <c r="I128" s="198">
        <f t="shared" si="51"/>
        <v>-0.24253075571177507</v>
      </c>
      <c r="J128" s="199">
        <f t="shared" si="48"/>
        <v>0.11082474226804129</v>
      </c>
      <c r="K128" s="197">
        <f t="shared" si="49"/>
        <v>-138</v>
      </c>
      <c r="L128" s="197">
        <f t="shared" si="50"/>
        <v>43</v>
      </c>
      <c r="M128" s="198">
        <f t="shared" si="52"/>
        <v>1.3490676565254965E-4</v>
      </c>
      <c r="N128" s="101"/>
    </row>
    <row r="129" spans="1:14" x14ac:dyDescent="0.25">
      <c r="A129" s="195"/>
      <c r="B129" s="196" t="s">
        <v>119</v>
      </c>
      <c r="C129" s="197">
        <v>409</v>
      </c>
      <c r="D129" s="197">
        <v>276</v>
      </c>
      <c r="E129" s="197">
        <v>0</v>
      </c>
      <c r="F129" s="197">
        <v>406</v>
      </c>
      <c r="G129" s="197">
        <v>344</v>
      </c>
      <c r="H129" s="197">
        <v>325</v>
      </c>
      <c r="I129" s="198">
        <f t="shared" si="51"/>
        <v>-5.5232558139534871E-2</v>
      </c>
      <c r="J129" s="199">
        <f t="shared" si="48"/>
        <v>0.17753623188405787</v>
      </c>
      <c r="K129" s="197">
        <f t="shared" si="49"/>
        <v>-19</v>
      </c>
      <c r="L129" s="197">
        <f t="shared" si="50"/>
        <v>49</v>
      </c>
      <c r="M129" s="198">
        <f t="shared" si="52"/>
        <v>1.0172783952918477E-4</v>
      </c>
      <c r="N129" s="101"/>
    </row>
    <row r="130" spans="1:14" x14ac:dyDescent="0.25">
      <c r="A130" s="195"/>
      <c r="B130" s="196" t="s">
        <v>128</v>
      </c>
      <c r="C130" s="197">
        <v>77</v>
      </c>
      <c r="D130" s="197">
        <v>142</v>
      </c>
      <c r="E130" s="197">
        <v>0</v>
      </c>
      <c r="F130" s="197">
        <v>118</v>
      </c>
      <c r="G130" s="197">
        <v>144</v>
      </c>
      <c r="H130" s="197">
        <v>319</v>
      </c>
      <c r="I130" s="198">
        <f t="shared" si="51"/>
        <v>1.2152777777777777</v>
      </c>
      <c r="J130" s="199">
        <f t="shared" si="48"/>
        <v>1.2464788732394365</v>
      </c>
      <c r="K130" s="197">
        <f t="shared" si="49"/>
        <v>175</v>
      </c>
      <c r="L130" s="197">
        <f t="shared" si="50"/>
        <v>177</v>
      </c>
      <c r="M130" s="198">
        <f t="shared" si="52"/>
        <v>9.9849787107107518E-5</v>
      </c>
      <c r="N130" s="101"/>
    </row>
    <row r="131" spans="1:14" x14ac:dyDescent="0.25">
      <c r="A131" s="195" t="s">
        <v>144</v>
      </c>
      <c r="B131" s="196" t="s">
        <v>131</v>
      </c>
      <c r="C131" s="197">
        <v>108</v>
      </c>
      <c r="D131" s="197">
        <v>188</v>
      </c>
      <c r="E131" s="197">
        <v>0</v>
      </c>
      <c r="F131" s="197">
        <v>64</v>
      </c>
      <c r="G131" s="197">
        <v>141</v>
      </c>
      <c r="H131" s="197">
        <v>175</v>
      </c>
      <c r="I131" s="198">
        <f t="shared" si="51"/>
        <v>0.24113475177304955</v>
      </c>
      <c r="J131" s="199">
        <f t="shared" si="48"/>
        <v>-6.9148936170212782E-2</v>
      </c>
      <c r="K131" s="197">
        <f t="shared" si="49"/>
        <v>34</v>
      </c>
      <c r="L131" s="197">
        <f t="shared" si="50"/>
        <v>-13</v>
      </c>
      <c r="M131" s="198">
        <f t="shared" si="52"/>
        <v>5.4776528977253343E-5</v>
      </c>
      <c r="N131" s="101"/>
    </row>
    <row r="132" spans="1:14" x14ac:dyDescent="0.25">
      <c r="A132" s="195" t="s">
        <v>145</v>
      </c>
      <c r="B132" s="202" t="s">
        <v>145</v>
      </c>
      <c r="C132" s="203">
        <f t="shared" ref="C132:H132" si="53">C124-SUM(C125:C131)</f>
        <v>10273</v>
      </c>
      <c r="D132" s="203">
        <f t="shared" si="53"/>
        <v>12595</v>
      </c>
      <c r="E132" s="203">
        <f t="shared" si="53"/>
        <v>0</v>
      </c>
      <c r="F132" s="203">
        <f t="shared" si="53"/>
        <v>10702</v>
      </c>
      <c r="G132" s="203">
        <f t="shared" si="53"/>
        <v>8710</v>
      </c>
      <c r="H132" s="203">
        <f t="shared" si="53"/>
        <v>9177</v>
      </c>
      <c r="I132" s="204">
        <f t="shared" si="51"/>
        <v>5.3616532721010302E-2</v>
      </c>
      <c r="J132" s="205">
        <f t="shared" si="48"/>
        <v>-0.2713775307661771</v>
      </c>
      <c r="K132" s="203">
        <f>H132-G132</f>
        <v>467</v>
      </c>
      <c r="L132" s="203">
        <f t="shared" si="50"/>
        <v>-3418</v>
      </c>
      <c r="M132" s="204">
        <f t="shared" si="52"/>
        <v>2.8724811795671655E-3</v>
      </c>
      <c r="N132" s="101"/>
    </row>
    <row r="133" spans="1:14" s="178" customFormat="1" x14ac:dyDescent="0.25">
      <c r="A133" s="195"/>
      <c r="B133" s="187" t="s">
        <v>52</v>
      </c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</row>
    <row r="134" spans="1:14" x14ac:dyDescent="0.25">
      <c r="A134" s="195"/>
      <c r="B134" s="188" t="s">
        <v>68</v>
      </c>
      <c r="C134" s="212">
        <v>192878</v>
      </c>
      <c r="D134" s="212">
        <v>181443</v>
      </c>
      <c r="E134" s="212">
        <v>0</v>
      </c>
      <c r="F134" s="212">
        <v>159520</v>
      </c>
      <c r="G134" s="212">
        <v>166431</v>
      </c>
      <c r="H134" s="212">
        <v>173767</v>
      </c>
      <c r="I134" s="213">
        <f>IFERROR(H134/G134-1,"-")</f>
        <v>4.4078326754030117E-2</v>
      </c>
      <c r="J134" s="213">
        <f>IFERROR(H134/D134-1,"-")</f>
        <v>-4.2305296980318929E-2</v>
      </c>
      <c r="K134" s="212">
        <f>H134-G134</f>
        <v>7336</v>
      </c>
      <c r="L134" s="212">
        <f>H134-D134</f>
        <v>-7676</v>
      </c>
      <c r="M134" s="213">
        <f>H134/H$8</f>
        <v>5.4390589204516462E-2</v>
      </c>
      <c r="N134" s="101"/>
    </row>
    <row r="135" spans="1:14" x14ac:dyDescent="0.25">
      <c r="A135" s="195" t="s">
        <v>96</v>
      </c>
      <c r="B135" s="191" t="s">
        <v>97</v>
      </c>
      <c r="C135" s="192">
        <v>25415</v>
      </c>
      <c r="D135" s="192">
        <v>23168</v>
      </c>
      <c r="E135" s="192">
        <v>0</v>
      </c>
      <c r="F135" s="192">
        <v>16871</v>
      </c>
      <c r="G135" s="192">
        <v>16350</v>
      </c>
      <c r="H135" s="192">
        <v>15147</v>
      </c>
      <c r="I135" s="193">
        <f>IFERROR(H135/G135-1,"-")</f>
        <v>-7.357798165137619E-2</v>
      </c>
      <c r="J135" s="194">
        <f t="shared" ref="J135:J146" si="54">IFERROR(H135/D135-1,"-")</f>
        <v>-0.34621029005524862</v>
      </c>
      <c r="K135" s="192">
        <f t="shared" ref="K135:K145" si="55">H135-G135</f>
        <v>-1203</v>
      </c>
      <c r="L135" s="192">
        <f t="shared" ref="L135:L146" si="56">H135-D135</f>
        <v>-8021</v>
      </c>
      <c r="M135" s="193">
        <f>H135/H$8</f>
        <v>4.741143339534036E-3</v>
      </c>
      <c r="N135" s="101"/>
    </row>
    <row r="136" spans="1:14" x14ac:dyDescent="0.25">
      <c r="A136" s="195" t="s">
        <v>103</v>
      </c>
      <c r="B136" s="196" t="s">
        <v>103</v>
      </c>
      <c r="C136" s="197">
        <v>91720</v>
      </c>
      <c r="D136" s="197">
        <v>61217</v>
      </c>
      <c r="E136" s="197">
        <v>5032</v>
      </c>
      <c r="F136" s="197">
        <v>27987</v>
      </c>
      <c r="G136" s="197">
        <v>36719</v>
      </c>
      <c r="H136" s="197">
        <v>26159</v>
      </c>
      <c r="I136" s="198">
        <f>IFERROR(H136/G136-1,"-")</f>
        <v>-0.28758953130531872</v>
      </c>
      <c r="J136" s="199">
        <f t="shared" si="54"/>
        <v>-0.57268405834980474</v>
      </c>
      <c r="K136" s="197">
        <f t="shared" si="55"/>
        <v>-10560</v>
      </c>
      <c r="L136" s="197">
        <f t="shared" si="56"/>
        <v>-35058</v>
      </c>
      <c r="M136" s="198">
        <f>H136/H$8</f>
        <v>8.1879955515198298E-3</v>
      </c>
      <c r="N136" s="101"/>
    </row>
    <row r="137" spans="1:14" x14ac:dyDescent="0.25">
      <c r="A137" s="195" t="s">
        <v>100</v>
      </c>
      <c r="B137" s="196" t="s">
        <v>100</v>
      </c>
      <c r="C137" s="197">
        <v>31948</v>
      </c>
      <c r="D137" s="197">
        <v>48820</v>
      </c>
      <c r="E137" s="197">
        <v>4120</v>
      </c>
      <c r="F137" s="197">
        <v>25279</v>
      </c>
      <c r="G137" s="197">
        <v>29579</v>
      </c>
      <c r="H137" s="197">
        <v>25527</v>
      </c>
      <c r="I137" s="198">
        <f>IFERROR(H137/G137-1,"-")</f>
        <v>-0.13698908009060484</v>
      </c>
      <c r="J137" s="199">
        <f t="shared" si="54"/>
        <v>-0.4771200327734535</v>
      </c>
      <c r="K137" s="197">
        <f t="shared" si="55"/>
        <v>-4052</v>
      </c>
      <c r="L137" s="197">
        <f t="shared" si="56"/>
        <v>-23293</v>
      </c>
      <c r="M137" s="198">
        <f>H137/H$8</f>
        <v>7.9901740297276917E-3</v>
      </c>
      <c r="N137" s="101"/>
    </row>
    <row r="138" spans="1:14" x14ac:dyDescent="0.25">
      <c r="A138" s="195"/>
      <c r="B138" s="191" t="s">
        <v>107</v>
      </c>
      <c r="C138" s="192">
        <v>167463</v>
      </c>
      <c r="D138" s="192">
        <v>158275</v>
      </c>
      <c r="E138" s="192">
        <v>0</v>
      </c>
      <c r="F138" s="192">
        <v>142649</v>
      </c>
      <c r="G138" s="192">
        <v>150081</v>
      </c>
      <c r="H138" s="192">
        <v>158620</v>
      </c>
      <c r="I138" s="193">
        <f>IFERROR(H138/G138-1,"-")</f>
        <v>5.6895942857523529E-2</v>
      </c>
      <c r="J138" s="194">
        <f t="shared" si="54"/>
        <v>2.1797504343705754E-3</v>
      </c>
      <c r="K138" s="192">
        <f t="shared" si="55"/>
        <v>8539</v>
      </c>
      <c r="L138" s="192">
        <f t="shared" si="56"/>
        <v>345</v>
      </c>
      <c r="M138" s="193">
        <f>H138/H$8</f>
        <v>4.9649445864982426E-2</v>
      </c>
      <c r="N138" s="101"/>
    </row>
    <row r="139" spans="1:14" s="74" customFormat="1" x14ac:dyDescent="0.25">
      <c r="A139" s="195"/>
      <c r="B139" s="196" t="s">
        <v>110</v>
      </c>
      <c r="C139" s="197">
        <v>99978</v>
      </c>
      <c r="D139" s="197">
        <v>85109</v>
      </c>
      <c r="E139" s="197">
        <v>0</v>
      </c>
      <c r="F139" s="197">
        <v>64510</v>
      </c>
      <c r="G139" s="197">
        <v>67918</v>
      </c>
      <c r="H139" s="197">
        <v>76495</v>
      </c>
      <c r="I139" s="198">
        <f t="shared" ref="I139:I146" si="57">IFERROR(H139/G139-1,"-")</f>
        <v>0.12628463735681272</v>
      </c>
      <c r="J139" s="199">
        <f t="shared" si="54"/>
        <v>-0.10121138774982674</v>
      </c>
      <c r="K139" s="197">
        <f t="shared" si="55"/>
        <v>8577</v>
      </c>
      <c r="L139" s="197">
        <f t="shared" si="56"/>
        <v>-8614</v>
      </c>
      <c r="M139" s="198">
        <f t="shared" ref="M139:M146" si="58">H139/H$8</f>
        <v>2.3943603337799969E-2</v>
      </c>
      <c r="N139" s="200"/>
    </row>
    <row r="140" spans="1:14" s="74" customFormat="1" x14ac:dyDescent="0.25">
      <c r="A140" s="195"/>
      <c r="B140" s="196" t="s">
        <v>113</v>
      </c>
      <c r="C140" s="197">
        <v>11598</v>
      </c>
      <c r="D140" s="197">
        <v>11181</v>
      </c>
      <c r="E140" s="197">
        <v>0</v>
      </c>
      <c r="F140" s="197">
        <v>9290</v>
      </c>
      <c r="G140" s="197">
        <v>13679</v>
      </c>
      <c r="H140" s="197">
        <v>11369</v>
      </c>
      <c r="I140" s="198">
        <f t="shared" si="57"/>
        <v>-0.16887199356678118</v>
      </c>
      <c r="J140" s="199">
        <f t="shared" si="54"/>
        <v>1.6814238440211016E-2</v>
      </c>
      <c r="K140" s="197">
        <f t="shared" si="55"/>
        <v>-2310</v>
      </c>
      <c r="L140" s="197">
        <f t="shared" si="56"/>
        <v>188</v>
      </c>
      <c r="M140" s="198">
        <f t="shared" si="58"/>
        <v>3.5585963310993899E-3</v>
      </c>
      <c r="N140" s="200"/>
    </row>
    <row r="141" spans="1:14" x14ac:dyDescent="0.25">
      <c r="A141" s="195"/>
      <c r="B141" s="196" t="s">
        <v>116</v>
      </c>
      <c r="C141" s="197">
        <v>15247</v>
      </c>
      <c r="D141" s="197">
        <v>15169</v>
      </c>
      <c r="E141" s="197">
        <v>0</v>
      </c>
      <c r="F141" s="197">
        <v>15174</v>
      </c>
      <c r="G141" s="197">
        <v>13315</v>
      </c>
      <c r="H141" s="197">
        <v>14161</v>
      </c>
      <c r="I141" s="198">
        <f t="shared" si="57"/>
        <v>6.353736387532849E-2</v>
      </c>
      <c r="J141" s="199">
        <f t="shared" si="54"/>
        <v>-6.6451315182279647E-2</v>
      </c>
      <c r="K141" s="197">
        <f t="shared" si="55"/>
        <v>846</v>
      </c>
      <c r="L141" s="197">
        <f t="shared" si="56"/>
        <v>-1008</v>
      </c>
      <c r="M141" s="198">
        <f t="shared" si="58"/>
        <v>4.4325167248393405E-3</v>
      </c>
      <c r="N141" s="101"/>
    </row>
    <row r="142" spans="1:14" x14ac:dyDescent="0.25">
      <c r="A142" s="195"/>
      <c r="B142" s="196" t="s">
        <v>123</v>
      </c>
      <c r="C142" s="197">
        <v>3029</v>
      </c>
      <c r="D142" s="197">
        <v>3570</v>
      </c>
      <c r="E142" s="197">
        <v>0</v>
      </c>
      <c r="F142" s="197">
        <v>6948</v>
      </c>
      <c r="G142" s="197">
        <v>8333</v>
      </c>
      <c r="H142" s="197">
        <v>5284</v>
      </c>
      <c r="I142" s="198">
        <f t="shared" si="57"/>
        <v>-0.36589463578543147</v>
      </c>
      <c r="J142" s="199">
        <f t="shared" si="54"/>
        <v>0.48011204481792724</v>
      </c>
      <c r="K142" s="197">
        <f t="shared" si="55"/>
        <v>-3049</v>
      </c>
      <c r="L142" s="197">
        <f t="shared" si="56"/>
        <v>1714</v>
      </c>
      <c r="M142" s="198">
        <f t="shared" si="58"/>
        <v>1.6539381663760381E-3</v>
      </c>
      <c r="N142" s="101"/>
    </row>
    <row r="143" spans="1:14" x14ac:dyDescent="0.25">
      <c r="A143" s="195"/>
      <c r="B143" s="196" t="s">
        <v>119</v>
      </c>
      <c r="C143" s="197">
        <v>3650</v>
      </c>
      <c r="D143" s="197">
        <v>5655</v>
      </c>
      <c r="E143" s="197">
        <v>0</v>
      </c>
      <c r="F143" s="197">
        <v>4163</v>
      </c>
      <c r="G143" s="197">
        <v>4579</v>
      </c>
      <c r="H143" s="197">
        <v>4658</v>
      </c>
      <c r="I143" s="198">
        <f t="shared" si="57"/>
        <v>1.7252675256606231E-2</v>
      </c>
      <c r="J143" s="199">
        <f t="shared" si="54"/>
        <v>-0.17630415561450041</v>
      </c>
      <c r="K143" s="197">
        <f t="shared" si="55"/>
        <v>79</v>
      </c>
      <c r="L143" s="197">
        <f t="shared" si="56"/>
        <v>-997</v>
      </c>
      <c r="M143" s="198">
        <f t="shared" si="58"/>
        <v>1.4579946970059775E-3</v>
      </c>
      <c r="N143" s="101"/>
    </row>
    <row r="144" spans="1:14" x14ac:dyDescent="0.25">
      <c r="A144" s="195"/>
      <c r="B144" s="196" t="s">
        <v>128</v>
      </c>
      <c r="C144" s="197">
        <v>572</v>
      </c>
      <c r="D144" s="197">
        <v>255</v>
      </c>
      <c r="E144" s="197">
        <v>0</v>
      </c>
      <c r="F144" s="197">
        <v>683</v>
      </c>
      <c r="G144" s="197">
        <v>35</v>
      </c>
      <c r="H144" s="197">
        <v>144</v>
      </c>
      <c r="I144" s="198">
        <f t="shared" si="57"/>
        <v>3.1142857142857139</v>
      </c>
      <c r="J144" s="199">
        <f t="shared" si="54"/>
        <v>-0.43529411764705883</v>
      </c>
      <c r="K144" s="197">
        <f t="shared" si="55"/>
        <v>109</v>
      </c>
      <c r="L144" s="197">
        <f t="shared" si="56"/>
        <v>-111</v>
      </c>
      <c r="M144" s="198">
        <f t="shared" si="58"/>
        <v>4.5073258129854175E-5</v>
      </c>
      <c r="N144" s="101"/>
    </row>
    <row r="145" spans="1:14" x14ac:dyDescent="0.25">
      <c r="A145" s="195" t="s">
        <v>144</v>
      </c>
      <c r="B145" s="196" t="s">
        <v>131</v>
      </c>
      <c r="C145" s="197">
        <v>154</v>
      </c>
      <c r="D145" s="197">
        <v>641</v>
      </c>
      <c r="E145" s="197">
        <v>0</v>
      </c>
      <c r="F145" s="197">
        <v>101</v>
      </c>
      <c r="G145" s="197">
        <v>112</v>
      </c>
      <c r="H145" s="197">
        <v>146</v>
      </c>
      <c r="I145" s="198">
        <f t="shared" si="57"/>
        <v>0.3035714285714286</v>
      </c>
      <c r="J145" s="199">
        <f t="shared" si="54"/>
        <v>-0.77223088923556937</v>
      </c>
      <c r="K145" s="197">
        <f t="shared" si="55"/>
        <v>34</v>
      </c>
      <c r="L145" s="197">
        <f t="shared" si="56"/>
        <v>-495</v>
      </c>
      <c r="M145" s="198">
        <f t="shared" si="58"/>
        <v>4.5699275603879932E-5</v>
      </c>
      <c r="N145" s="101"/>
    </row>
    <row r="146" spans="1:14" x14ac:dyDescent="0.25">
      <c r="A146" s="195" t="s">
        <v>145</v>
      </c>
      <c r="B146" s="202" t="s">
        <v>145</v>
      </c>
      <c r="C146" s="203">
        <f t="shared" ref="C146:H146" si="59">C138-SUM(C139:C145)</f>
        <v>33235</v>
      </c>
      <c r="D146" s="203">
        <f t="shared" si="59"/>
        <v>36695</v>
      </c>
      <c r="E146" s="203">
        <f t="shared" si="59"/>
        <v>0</v>
      </c>
      <c r="F146" s="203">
        <f t="shared" si="59"/>
        <v>41780</v>
      </c>
      <c r="G146" s="203">
        <f t="shared" si="59"/>
        <v>42110</v>
      </c>
      <c r="H146" s="203">
        <f t="shared" si="59"/>
        <v>46363</v>
      </c>
      <c r="I146" s="204">
        <f t="shared" si="57"/>
        <v>0.10099738779387324</v>
      </c>
      <c r="J146" s="205">
        <f t="shared" si="54"/>
        <v>0.26346913748467093</v>
      </c>
      <c r="K146" s="203">
        <f>H146-G146</f>
        <v>4253</v>
      </c>
      <c r="L146" s="203">
        <f t="shared" si="56"/>
        <v>9668</v>
      </c>
      <c r="M146" s="204">
        <f t="shared" si="58"/>
        <v>1.4512024074127982E-2</v>
      </c>
      <c r="N146" s="101"/>
    </row>
    <row r="147" spans="1:14" s="178" customFormat="1" x14ac:dyDescent="0.25">
      <c r="A147" s="195"/>
      <c r="B147" s="187" t="s">
        <v>53</v>
      </c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</row>
    <row r="148" spans="1:14" x14ac:dyDescent="0.25">
      <c r="A148" s="195"/>
      <c r="B148" s="188" t="s">
        <v>68</v>
      </c>
      <c r="C148" s="212">
        <v>64440</v>
      </c>
      <c r="D148" s="212">
        <v>58650</v>
      </c>
      <c r="E148" s="212">
        <v>0</v>
      </c>
      <c r="F148" s="212">
        <v>47872</v>
      </c>
      <c r="G148" s="212">
        <v>57578</v>
      </c>
      <c r="H148" s="212">
        <v>62500</v>
      </c>
      <c r="I148" s="213">
        <f>IFERROR(H148/G148-1,"-")</f>
        <v>8.5484039042689863E-2</v>
      </c>
      <c r="J148" s="213">
        <f>IFERROR(H148/D148-1,"-")</f>
        <v>6.5643648763853424E-2</v>
      </c>
      <c r="K148" s="212">
        <f>H148-G148</f>
        <v>4922</v>
      </c>
      <c r="L148" s="212">
        <f>H148-D148</f>
        <v>3850</v>
      </c>
      <c r="M148" s="213">
        <f>H148/H$8</f>
        <v>1.9563046063304765E-2</v>
      </c>
      <c r="N148" s="101"/>
    </row>
    <row r="149" spans="1:14" x14ac:dyDescent="0.25">
      <c r="A149" s="195" t="s">
        <v>96</v>
      </c>
      <c r="B149" s="191" t="s">
        <v>97</v>
      </c>
      <c r="C149" s="192">
        <v>22694</v>
      </c>
      <c r="D149" s="192">
        <v>23613</v>
      </c>
      <c r="E149" s="192">
        <v>0</v>
      </c>
      <c r="F149" s="192">
        <v>20521</v>
      </c>
      <c r="G149" s="192">
        <v>26239</v>
      </c>
      <c r="H149" s="192">
        <v>29235</v>
      </c>
      <c r="I149" s="193">
        <f>IFERROR(H149/G149-1,"-")</f>
        <v>0.11418118068523953</v>
      </c>
      <c r="J149" s="194">
        <f t="shared" ref="J149:J160" si="60">IFERROR(H149/D149-1,"-")</f>
        <v>0.23808918815906499</v>
      </c>
      <c r="K149" s="192">
        <f t="shared" ref="K149:K159" si="61">H149-G149</f>
        <v>2996</v>
      </c>
      <c r="L149" s="192">
        <f t="shared" ref="L149:L160" si="62">H149-D149</f>
        <v>5622</v>
      </c>
      <c r="M149" s="193">
        <f>H149/H$8</f>
        <v>9.1508104265714367E-3</v>
      </c>
      <c r="N149" s="101"/>
    </row>
    <row r="150" spans="1:14" x14ac:dyDescent="0.25">
      <c r="A150" s="195" t="s">
        <v>103</v>
      </c>
      <c r="B150" s="196" t="s">
        <v>103</v>
      </c>
      <c r="C150" s="197">
        <v>49242</v>
      </c>
      <c r="D150" s="197">
        <v>64943</v>
      </c>
      <c r="E150" s="197">
        <v>21621</v>
      </c>
      <c r="F150" s="197">
        <v>78792</v>
      </c>
      <c r="G150" s="197">
        <v>122820</v>
      </c>
      <c r="H150" s="197">
        <v>118969</v>
      </c>
      <c r="I150" s="198">
        <f>IFERROR(H150/G150-1,"-")</f>
        <v>-3.1354828203875584E-2</v>
      </c>
      <c r="J150" s="199">
        <f t="shared" si="60"/>
        <v>0.8318987419737307</v>
      </c>
      <c r="K150" s="197">
        <f t="shared" si="61"/>
        <v>-3851</v>
      </c>
      <c r="L150" s="197">
        <f t="shared" si="62"/>
        <v>54026</v>
      </c>
      <c r="M150" s="198">
        <f>H150/H$8</f>
        <v>3.7238336433684877E-2</v>
      </c>
      <c r="N150" s="101"/>
    </row>
    <row r="151" spans="1:14" x14ac:dyDescent="0.25">
      <c r="A151" s="195" t="s">
        <v>100</v>
      </c>
      <c r="B151" s="196" t="s">
        <v>100</v>
      </c>
      <c r="C151" s="197">
        <v>91408</v>
      </c>
      <c r="D151" s="197">
        <v>94305</v>
      </c>
      <c r="E151" s="197">
        <v>32791</v>
      </c>
      <c r="F151" s="197">
        <v>62233</v>
      </c>
      <c r="G151" s="197">
        <v>63462</v>
      </c>
      <c r="H151" s="197">
        <v>58155</v>
      </c>
      <c r="I151" s="198">
        <f>IFERROR(H151/G151-1,"-")</f>
        <v>-8.3624846364753758E-2</v>
      </c>
      <c r="J151" s="199">
        <f t="shared" si="60"/>
        <v>-0.38333068236042622</v>
      </c>
      <c r="K151" s="197">
        <f t="shared" si="61"/>
        <v>-5307</v>
      </c>
      <c r="L151" s="197">
        <f t="shared" si="62"/>
        <v>-36150</v>
      </c>
      <c r="M151" s="198">
        <f>H151/H$8</f>
        <v>1.8203023100983817E-2</v>
      </c>
      <c r="N151" s="101"/>
    </row>
    <row r="152" spans="1:14" x14ac:dyDescent="0.25">
      <c r="A152" s="195"/>
      <c r="B152" s="191" t="s">
        <v>107</v>
      </c>
      <c r="C152" s="192">
        <v>41746</v>
      </c>
      <c r="D152" s="192">
        <v>35037</v>
      </c>
      <c r="E152" s="192">
        <v>0</v>
      </c>
      <c r="F152" s="192">
        <v>27351</v>
      </c>
      <c r="G152" s="192">
        <v>31339</v>
      </c>
      <c r="H152" s="192">
        <v>33265</v>
      </c>
      <c r="I152" s="193">
        <f>IFERROR(H152/G152-1,"-")</f>
        <v>6.1456970547879575E-2</v>
      </c>
      <c r="J152" s="194">
        <f t="shared" si="60"/>
        <v>-5.0575106316180007E-2</v>
      </c>
      <c r="K152" s="192">
        <f t="shared" si="61"/>
        <v>1926</v>
      </c>
      <c r="L152" s="192">
        <f t="shared" si="62"/>
        <v>-1772</v>
      </c>
      <c r="M152" s="193">
        <f>H152/H$8</f>
        <v>1.0412235636733328E-2</v>
      </c>
      <c r="N152" s="101"/>
    </row>
    <row r="153" spans="1:14" s="74" customFormat="1" x14ac:dyDescent="0.25">
      <c r="A153" s="195"/>
      <c r="B153" s="196" t="s">
        <v>110</v>
      </c>
      <c r="C153" s="197">
        <v>11348</v>
      </c>
      <c r="D153" s="197">
        <v>11254</v>
      </c>
      <c r="E153" s="197">
        <v>0</v>
      </c>
      <c r="F153" s="197">
        <v>12218</v>
      </c>
      <c r="G153" s="197">
        <v>11169</v>
      </c>
      <c r="H153" s="197">
        <v>12850</v>
      </c>
      <c r="I153" s="198">
        <f t="shared" ref="I153:I160" si="63">IFERROR(H153/G153-1,"-")</f>
        <v>0.15050586444623515</v>
      </c>
      <c r="J153" s="199">
        <f t="shared" si="60"/>
        <v>0.14181624311355967</v>
      </c>
      <c r="K153" s="197">
        <f t="shared" si="61"/>
        <v>1681</v>
      </c>
      <c r="L153" s="197">
        <f t="shared" si="62"/>
        <v>1596</v>
      </c>
      <c r="M153" s="198">
        <f t="shared" ref="M153:M160" si="64">H153/H$8</f>
        <v>4.0221622706154599E-3</v>
      </c>
      <c r="N153" s="200"/>
    </row>
    <row r="154" spans="1:14" s="74" customFormat="1" x14ac:dyDescent="0.25">
      <c r="A154" s="195"/>
      <c r="B154" s="196" t="s">
        <v>113</v>
      </c>
      <c r="C154" s="197">
        <v>13124</v>
      </c>
      <c r="D154" s="197">
        <v>9586</v>
      </c>
      <c r="E154" s="197">
        <v>0</v>
      </c>
      <c r="F154" s="197">
        <v>4079</v>
      </c>
      <c r="G154" s="197">
        <v>4790</v>
      </c>
      <c r="H154" s="197">
        <v>3377</v>
      </c>
      <c r="I154" s="198">
        <f t="shared" si="63"/>
        <v>-0.2949895615866388</v>
      </c>
      <c r="J154" s="199">
        <f t="shared" si="60"/>
        <v>-0.64771541831838098</v>
      </c>
      <c r="K154" s="197">
        <f t="shared" si="61"/>
        <v>-1413</v>
      </c>
      <c r="L154" s="197">
        <f t="shared" si="62"/>
        <v>-6209</v>
      </c>
      <c r="M154" s="198">
        <f t="shared" si="64"/>
        <v>1.0570305048924831E-3</v>
      </c>
      <c r="N154" s="200"/>
    </row>
    <row r="155" spans="1:14" x14ac:dyDescent="0.25">
      <c r="A155" s="195"/>
      <c r="B155" s="196" t="s">
        <v>116</v>
      </c>
      <c r="C155" s="197">
        <v>6856</v>
      </c>
      <c r="D155" s="197">
        <v>6238</v>
      </c>
      <c r="E155" s="197">
        <v>0</v>
      </c>
      <c r="F155" s="197">
        <v>3136</v>
      </c>
      <c r="G155" s="197">
        <v>6457</v>
      </c>
      <c r="H155" s="197">
        <v>5677</v>
      </c>
      <c r="I155" s="198">
        <f t="shared" si="63"/>
        <v>-0.12079913272417531</v>
      </c>
      <c r="J155" s="199">
        <f t="shared" si="60"/>
        <v>-8.9932670727797426E-2</v>
      </c>
      <c r="K155" s="197">
        <f t="shared" si="61"/>
        <v>-780</v>
      </c>
      <c r="L155" s="197">
        <f t="shared" si="62"/>
        <v>-561</v>
      </c>
      <c r="M155" s="198">
        <f t="shared" si="64"/>
        <v>1.7769506000220984E-3</v>
      </c>
      <c r="N155" s="101"/>
    </row>
    <row r="156" spans="1:14" x14ac:dyDescent="0.25">
      <c r="A156" s="195"/>
      <c r="B156" s="196" t="s">
        <v>123</v>
      </c>
      <c r="C156" s="197">
        <v>631</v>
      </c>
      <c r="D156" s="197">
        <v>382</v>
      </c>
      <c r="E156" s="197">
        <v>0</v>
      </c>
      <c r="F156" s="197">
        <v>1077</v>
      </c>
      <c r="G156" s="197">
        <v>568</v>
      </c>
      <c r="H156" s="197">
        <v>1154</v>
      </c>
      <c r="I156" s="198">
        <f t="shared" si="63"/>
        <v>1.0316901408450705</v>
      </c>
      <c r="J156" s="199">
        <f t="shared" si="60"/>
        <v>2.0209424083769632</v>
      </c>
      <c r="K156" s="197">
        <f t="shared" si="61"/>
        <v>586</v>
      </c>
      <c r="L156" s="197">
        <f t="shared" si="62"/>
        <v>772</v>
      </c>
      <c r="M156" s="198">
        <f t="shared" si="64"/>
        <v>3.612120825128592E-4</v>
      </c>
      <c r="N156" s="101"/>
    </row>
    <row r="157" spans="1:14" x14ac:dyDescent="0.25">
      <c r="A157" s="195"/>
      <c r="B157" s="196" t="s">
        <v>119</v>
      </c>
      <c r="C157" s="197">
        <v>2673</v>
      </c>
      <c r="D157" s="197">
        <v>1171</v>
      </c>
      <c r="E157" s="197">
        <v>0</v>
      </c>
      <c r="F157" s="197">
        <v>3742</v>
      </c>
      <c r="G157" s="197">
        <v>2402</v>
      </c>
      <c r="H157" s="197">
        <v>3321</v>
      </c>
      <c r="I157" s="198">
        <f t="shared" si="63"/>
        <v>0.38259783513738554</v>
      </c>
      <c r="J157" s="199">
        <f t="shared" si="60"/>
        <v>1.8360375747224595</v>
      </c>
      <c r="K157" s="197">
        <f t="shared" si="61"/>
        <v>919</v>
      </c>
      <c r="L157" s="197">
        <f t="shared" si="62"/>
        <v>2150</v>
      </c>
      <c r="M157" s="198">
        <f t="shared" si="64"/>
        <v>1.0395020156197621E-3</v>
      </c>
      <c r="N157" s="101"/>
    </row>
    <row r="158" spans="1:14" x14ac:dyDescent="0.25">
      <c r="A158" s="195"/>
      <c r="B158" s="196" t="s">
        <v>128</v>
      </c>
      <c r="C158" s="197">
        <v>83</v>
      </c>
      <c r="D158" s="197">
        <v>327</v>
      </c>
      <c r="E158" s="197">
        <v>0</v>
      </c>
      <c r="F158" s="197">
        <v>91</v>
      </c>
      <c r="G158" s="197">
        <v>58</v>
      </c>
      <c r="H158" s="197">
        <v>16</v>
      </c>
      <c r="I158" s="198">
        <f t="shared" si="63"/>
        <v>-0.72413793103448276</v>
      </c>
      <c r="J158" s="199">
        <f t="shared" si="60"/>
        <v>-0.95107033639143734</v>
      </c>
      <c r="K158" s="197">
        <f t="shared" si="61"/>
        <v>-42</v>
      </c>
      <c r="L158" s="197">
        <f t="shared" si="62"/>
        <v>-311</v>
      </c>
      <c r="M158" s="198">
        <f t="shared" si="64"/>
        <v>5.0081397922060195E-6</v>
      </c>
      <c r="N158" s="101"/>
    </row>
    <row r="159" spans="1:14" x14ac:dyDescent="0.25">
      <c r="A159" s="195" t="s">
        <v>144</v>
      </c>
      <c r="B159" s="196" t="s">
        <v>131</v>
      </c>
      <c r="C159" s="197">
        <v>58</v>
      </c>
      <c r="D159" s="197">
        <v>49</v>
      </c>
      <c r="E159" s="197">
        <v>0</v>
      </c>
      <c r="F159" s="197">
        <v>58</v>
      </c>
      <c r="G159" s="197">
        <v>96</v>
      </c>
      <c r="H159" s="197">
        <v>20</v>
      </c>
      <c r="I159" s="198">
        <f t="shared" si="63"/>
        <v>-0.79166666666666663</v>
      </c>
      <c r="J159" s="199">
        <f t="shared" si="60"/>
        <v>-0.59183673469387754</v>
      </c>
      <c r="K159" s="197">
        <f t="shared" si="61"/>
        <v>-76</v>
      </c>
      <c r="L159" s="197">
        <f t="shared" si="62"/>
        <v>-29</v>
      </c>
      <c r="M159" s="198">
        <f t="shared" si="64"/>
        <v>6.2601747402575252E-6</v>
      </c>
      <c r="N159" s="101"/>
    </row>
    <row r="160" spans="1:14" x14ac:dyDescent="0.25">
      <c r="A160" s="195" t="s">
        <v>145</v>
      </c>
      <c r="B160" s="202" t="s">
        <v>145</v>
      </c>
      <c r="C160" s="203">
        <f t="shared" ref="C160:H160" si="65">C152-SUM(C153:C159)</f>
        <v>6973</v>
      </c>
      <c r="D160" s="203">
        <f t="shared" si="65"/>
        <v>6030</v>
      </c>
      <c r="E160" s="203">
        <f t="shared" si="65"/>
        <v>0</v>
      </c>
      <c r="F160" s="203">
        <f t="shared" si="65"/>
        <v>2950</v>
      </c>
      <c r="G160" s="203">
        <f t="shared" si="65"/>
        <v>5799</v>
      </c>
      <c r="H160" s="203">
        <f t="shared" si="65"/>
        <v>6850</v>
      </c>
      <c r="I160" s="204">
        <f t="shared" si="63"/>
        <v>0.18123814450767384</v>
      </c>
      <c r="J160" s="205">
        <f t="shared" si="60"/>
        <v>0.13598673300165842</v>
      </c>
      <c r="K160" s="203">
        <f>H160-G160</f>
        <v>1051</v>
      </c>
      <c r="L160" s="203">
        <f t="shared" si="62"/>
        <v>820</v>
      </c>
      <c r="M160" s="204">
        <f t="shared" si="64"/>
        <v>2.1441098485382023E-3</v>
      </c>
      <c r="N160" s="101"/>
    </row>
    <row r="161" spans="1:16" ht="6" customHeight="1" x14ac:dyDescent="0.25">
      <c r="A161" s="195"/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</row>
    <row r="162" spans="1:16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BBF4-21E0-4BBB-8916-C03687E3C9AC}">
  <sheetPr codeName="Hoja112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4" ht="6" customHeight="1" x14ac:dyDescent="0.25"/>
    <row r="5" spans="1:14" ht="15.75" x14ac:dyDescent="0.25">
      <c r="B5" s="175"/>
      <c r="C5" s="206" t="s">
        <v>43</v>
      </c>
      <c r="D5" s="207"/>
      <c r="E5" s="207"/>
      <c r="F5" s="207"/>
      <c r="G5" s="207"/>
      <c r="H5" s="207"/>
      <c r="I5" s="207"/>
      <c r="J5" s="207"/>
      <c r="K5" s="207"/>
      <c r="L5" s="207"/>
      <c r="M5" s="207"/>
    </row>
    <row r="6" spans="1:14" s="178" customFormat="1" ht="72" customHeight="1" x14ac:dyDescent="0.25">
      <c r="B6" s="179"/>
      <c r="C6" s="208" t="s">
        <v>261</v>
      </c>
      <c r="D6" s="208" t="s">
        <v>262</v>
      </c>
      <c r="E6" s="208" t="s">
        <v>263</v>
      </c>
      <c r="F6" s="208" t="s">
        <v>264</v>
      </c>
      <c r="G6" s="208" t="s">
        <v>265</v>
      </c>
      <c r="H6" s="208" t="s">
        <v>266</v>
      </c>
      <c r="I6" s="209" t="str">
        <f>CONCATENATE("var. ",RIGHT(H6,2),"/",RIGHT(G6,2))</f>
        <v>var. 24/23</v>
      </c>
      <c r="J6" s="209" t="str">
        <f>CONCATENATE("var. ",RIGHT(H6,2),"/",RIGHT(D6,2))</f>
        <v>var. 24/19</v>
      </c>
      <c r="K6" s="208" t="str">
        <f>CONCATENATE("dif. ",RIGHT(H6,2),"/",RIGHT(G6,2))</f>
        <v>dif. 24/23</v>
      </c>
      <c r="L6" s="208" t="str">
        <f>CONCATENATE("dif. ",RIGHT(H6,2),"/",RIGHT(D6,2))</f>
        <v>dif. 24/19</v>
      </c>
      <c r="M6" s="209" t="str">
        <f>CONCATENATE("Cuota s/ total lugares de residencia ",RIGHT(H6,4))</f>
        <v>Cuota s/ total lugares de residencia 2024</v>
      </c>
    </row>
    <row r="7" spans="1:14" s="178" customFormat="1" x14ac:dyDescent="0.25">
      <c r="B7" s="184" t="s">
        <v>43</v>
      </c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</row>
    <row r="8" spans="1:14" x14ac:dyDescent="0.25">
      <c r="A8" s="1"/>
      <c r="B8" s="188" t="s">
        <v>68</v>
      </c>
      <c r="C8" s="212">
        <v>19723720</v>
      </c>
      <c r="D8" s="212">
        <v>19552352</v>
      </c>
      <c r="E8" s="212">
        <v>7667751</v>
      </c>
      <c r="F8" s="212">
        <v>17324543</v>
      </c>
      <c r="G8" s="212">
        <v>19534206</v>
      </c>
      <c r="H8" s="212">
        <v>20749699</v>
      </c>
      <c r="I8" s="213">
        <f>IFERROR(H8/G8-1,"-")</f>
        <v>6.2223824198434308E-2</v>
      </c>
      <c r="J8" s="213">
        <f>IFERROR(H8/D8-1,"-")</f>
        <v>6.1238003489298976E-2</v>
      </c>
      <c r="K8" s="212">
        <f>H8-G8</f>
        <v>1215493</v>
      </c>
      <c r="L8" s="212">
        <f>H8-D8</f>
        <v>1197347</v>
      </c>
      <c r="M8" s="213">
        <f>H8/H$8</f>
        <v>1</v>
      </c>
      <c r="N8" s="101"/>
    </row>
    <row r="9" spans="1:14" x14ac:dyDescent="0.25">
      <c r="A9" s="1" t="s">
        <v>96</v>
      </c>
      <c r="B9" s="191" t="s">
        <v>97</v>
      </c>
      <c r="C9" s="192">
        <v>2572467</v>
      </c>
      <c r="D9" s="192">
        <v>2592949</v>
      </c>
      <c r="E9" s="192">
        <v>776152</v>
      </c>
      <c r="F9" s="192">
        <v>2291418</v>
      </c>
      <c r="G9" s="192">
        <v>2423328</v>
      </c>
      <c r="H9" s="192">
        <v>2382955</v>
      </c>
      <c r="I9" s="193">
        <f>IFERROR(H9/G9-1,"-")</f>
        <v>-1.6660146707337953E-2</v>
      </c>
      <c r="J9" s="194">
        <f t="shared" ref="J9:J20" si="0">IFERROR(H9/D9-1,"-")</f>
        <v>-8.0986552377235288E-2</v>
      </c>
      <c r="K9" s="192">
        <f t="shared" ref="K9:K19" si="1">H9-G9</f>
        <v>-40373</v>
      </c>
      <c r="L9" s="192">
        <f t="shared" ref="L9:L20" si="2">H9-D9</f>
        <v>-209994</v>
      </c>
      <c r="M9" s="193">
        <f>H9/H$8</f>
        <v>0.11484287073272725</v>
      </c>
      <c r="N9" s="101"/>
    </row>
    <row r="10" spans="1:14" x14ac:dyDescent="0.25">
      <c r="A10" s="195" t="s">
        <v>103</v>
      </c>
      <c r="B10" s="196" t="s">
        <v>103</v>
      </c>
      <c r="C10" s="197">
        <v>762114</v>
      </c>
      <c r="D10" s="197">
        <v>723068</v>
      </c>
      <c r="E10" s="197">
        <v>217068</v>
      </c>
      <c r="F10" s="197">
        <v>688568</v>
      </c>
      <c r="G10" s="197">
        <v>754956</v>
      </c>
      <c r="H10" s="197">
        <v>769944</v>
      </c>
      <c r="I10" s="198">
        <f>IFERROR(H10/G10-1,"-")</f>
        <v>1.9852812614244986E-2</v>
      </c>
      <c r="J10" s="199">
        <f t="shared" si="0"/>
        <v>6.482931065957831E-2</v>
      </c>
      <c r="K10" s="197">
        <f t="shared" si="1"/>
        <v>14988</v>
      </c>
      <c r="L10" s="197">
        <f t="shared" si="2"/>
        <v>46876</v>
      </c>
      <c r="M10" s="198">
        <f>H10/H$8</f>
        <v>3.7106273204252263E-2</v>
      </c>
      <c r="N10" s="101"/>
    </row>
    <row r="11" spans="1:14" x14ac:dyDescent="0.25">
      <c r="A11" s="195" t="s">
        <v>100</v>
      </c>
      <c r="B11" s="196" t="s">
        <v>100</v>
      </c>
      <c r="C11" s="197">
        <v>1810353</v>
      </c>
      <c r="D11" s="197">
        <v>1869881</v>
      </c>
      <c r="E11" s="197">
        <v>559084</v>
      </c>
      <c r="F11" s="197">
        <v>1602850</v>
      </c>
      <c r="G11" s="197">
        <v>1668372</v>
      </c>
      <c r="H11" s="197">
        <v>1613011</v>
      </c>
      <c r="I11" s="198">
        <f>IFERROR(H11/G11-1,"-")</f>
        <v>-3.3182647515062613E-2</v>
      </c>
      <c r="J11" s="199">
        <f t="shared" si="0"/>
        <v>-0.13737237824225179</v>
      </c>
      <c r="K11" s="197">
        <f t="shared" si="1"/>
        <v>-55361</v>
      </c>
      <c r="L11" s="197">
        <f t="shared" si="2"/>
        <v>-256870</v>
      </c>
      <c r="M11" s="198">
        <f>H11/H$8</f>
        <v>7.773659752847499E-2</v>
      </c>
      <c r="N11" s="101"/>
    </row>
    <row r="12" spans="1:14" x14ac:dyDescent="0.25">
      <c r="A12" s="1"/>
      <c r="B12" s="191" t="s">
        <v>107</v>
      </c>
      <c r="C12" s="192">
        <v>17151253</v>
      </c>
      <c r="D12" s="192">
        <v>16959403</v>
      </c>
      <c r="E12" s="192">
        <v>6891599</v>
      </c>
      <c r="F12" s="192">
        <v>15033125</v>
      </c>
      <c r="G12" s="192">
        <v>17110878</v>
      </c>
      <c r="H12" s="192">
        <v>18366744</v>
      </c>
      <c r="I12" s="193">
        <f>IFERROR(H12/G12-1,"-")</f>
        <v>7.3395766131930884E-2</v>
      </c>
      <c r="J12" s="194">
        <f t="shared" si="0"/>
        <v>8.2982932830831357E-2</v>
      </c>
      <c r="K12" s="192">
        <f t="shared" si="1"/>
        <v>1255866</v>
      </c>
      <c r="L12" s="192">
        <f t="shared" si="2"/>
        <v>1407341</v>
      </c>
      <c r="M12" s="193">
        <f>H12/H$8</f>
        <v>0.88515712926727275</v>
      </c>
      <c r="N12" s="101"/>
    </row>
    <row r="13" spans="1:14" s="74" customFormat="1" x14ac:dyDescent="0.25">
      <c r="A13" s="195"/>
      <c r="B13" s="196" t="s">
        <v>110</v>
      </c>
      <c r="C13" s="197">
        <v>7270010</v>
      </c>
      <c r="D13" s="197">
        <v>7559730</v>
      </c>
      <c r="E13" s="197">
        <v>2759405</v>
      </c>
      <c r="F13" s="197">
        <v>6881896</v>
      </c>
      <c r="G13" s="197">
        <v>7724509</v>
      </c>
      <c r="H13" s="197">
        <v>8372564</v>
      </c>
      <c r="I13" s="198">
        <f t="shared" ref="I13:I20" si="3">IFERROR(H13/G13-1,"-")</f>
        <v>8.3895947302281559E-2</v>
      </c>
      <c r="J13" s="199">
        <f t="shared" si="0"/>
        <v>0.10752156492361498</v>
      </c>
      <c r="K13" s="197">
        <f t="shared" si="1"/>
        <v>648055</v>
      </c>
      <c r="L13" s="197">
        <f t="shared" si="2"/>
        <v>812834</v>
      </c>
      <c r="M13" s="198">
        <f t="shared" ref="M13:M20" si="4">H13/H$8</f>
        <v>0.40350291346394951</v>
      </c>
      <c r="N13" s="200"/>
    </row>
    <row r="14" spans="1:14" s="74" customFormat="1" x14ac:dyDescent="0.25">
      <c r="A14" s="195"/>
      <c r="B14" s="196" t="s">
        <v>113</v>
      </c>
      <c r="C14" s="197">
        <v>2957288</v>
      </c>
      <c r="D14" s="197">
        <v>2562635</v>
      </c>
      <c r="E14" s="197">
        <v>1043329</v>
      </c>
      <c r="F14" s="197">
        <v>1736932</v>
      </c>
      <c r="G14" s="197">
        <v>2026546</v>
      </c>
      <c r="H14" s="197">
        <v>2156987</v>
      </c>
      <c r="I14" s="198">
        <f t="shared" si="3"/>
        <v>6.4366167854072787E-2</v>
      </c>
      <c r="J14" s="199">
        <f t="shared" si="0"/>
        <v>-0.15829331918123335</v>
      </c>
      <c r="K14" s="197">
        <f t="shared" si="1"/>
        <v>130441</v>
      </c>
      <c r="L14" s="197">
        <f t="shared" si="2"/>
        <v>-405648</v>
      </c>
      <c r="M14" s="198">
        <f t="shared" si="4"/>
        <v>0.1039526886630982</v>
      </c>
      <c r="N14" s="200"/>
    </row>
    <row r="15" spans="1:14" x14ac:dyDescent="0.25">
      <c r="A15" s="195"/>
      <c r="B15" s="196" t="s">
        <v>116</v>
      </c>
      <c r="C15" s="197">
        <v>687792</v>
      </c>
      <c r="D15" s="197">
        <v>694647</v>
      </c>
      <c r="E15" s="197">
        <v>267443</v>
      </c>
      <c r="F15" s="197">
        <v>703222</v>
      </c>
      <c r="G15" s="197">
        <v>855474</v>
      </c>
      <c r="H15" s="197">
        <v>930863</v>
      </c>
      <c r="I15" s="198">
        <f t="shared" si="3"/>
        <v>8.812541351344394E-2</v>
      </c>
      <c r="J15" s="199">
        <f t="shared" si="0"/>
        <v>0.34005185367532009</v>
      </c>
      <c r="K15" s="197">
        <f t="shared" si="1"/>
        <v>75389</v>
      </c>
      <c r="L15" s="197">
        <f t="shared" si="2"/>
        <v>236216</v>
      </c>
      <c r="M15" s="198">
        <f t="shared" si="4"/>
        <v>4.4861518232143995E-2</v>
      </c>
      <c r="N15" s="101"/>
    </row>
    <row r="16" spans="1:14" x14ac:dyDescent="0.25">
      <c r="A16" s="195"/>
      <c r="B16" s="196" t="s">
        <v>123</v>
      </c>
      <c r="C16" s="197">
        <v>683163</v>
      </c>
      <c r="D16" s="197">
        <v>639517</v>
      </c>
      <c r="E16" s="197">
        <v>237148</v>
      </c>
      <c r="F16" s="197">
        <v>748849</v>
      </c>
      <c r="G16" s="197">
        <v>715255</v>
      </c>
      <c r="H16" s="197">
        <v>770832</v>
      </c>
      <c r="I16" s="198">
        <f t="shared" si="3"/>
        <v>7.7702357900329311E-2</v>
      </c>
      <c r="J16" s="199">
        <f t="shared" si="0"/>
        <v>0.20533465099442227</v>
      </c>
      <c r="K16" s="197">
        <f t="shared" si="1"/>
        <v>55577</v>
      </c>
      <c r="L16" s="197">
        <f t="shared" si="2"/>
        <v>131315</v>
      </c>
      <c r="M16" s="198">
        <f t="shared" si="4"/>
        <v>3.7149069005772084E-2</v>
      </c>
      <c r="N16" s="101"/>
    </row>
    <row r="17" spans="1:14" x14ac:dyDescent="0.25">
      <c r="A17" s="195"/>
      <c r="B17" s="196" t="s">
        <v>119</v>
      </c>
      <c r="C17" s="197">
        <v>651773</v>
      </c>
      <c r="D17" s="197">
        <v>629563</v>
      </c>
      <c r="E17" s="197">
        <v>277641</v>
      </c>
      <c r="F17" s="197">
        <v>657750</v>
      </c>
      <c r="G17" s="197">
        <v>665059</v>
      </c>
      <c r="H17" s="197">
        <v>693453</v>
      </c>
      <c r="I17" s="198">
        <f t="shared" si="3"/>
        <v>4.2693956476042016E-2</v>
      </c>
      <c r="J17" s="199">
        <f t="shared" si="0"/>
        <v>0.10148309224017305</v>
      </c>
      <c r="K17" s="197">
        <f t="shared" si="1"/>
        <v>28394</v>
      </c>
      <c r="L17" s="197">
        <f t="shared" si="2"/>
        <v>63890</v>
      </c>
      <c r="M17" s="198">
        <f t="shared" si="4"/>
        <v>3.3419906476715638E-2</v>
      </c>
      <c r="N17" s="101"/>
    </row>
    <row r="18" spans="1:14" x14ac:dyDescent="0.25">
      <c r="A18" s="195"/>
      <c r="B18" s="196" t="s">
        <v>128</v>
      </c>
      <c r="C18" s="197">
        <v>362616</v>
      </c>
      <c r="D18" s="197">
        <v>388263</v>
      </c>
      <c r="E18" s="197">
        <v>239596</v>
      </c>
      <c r="F18" s="197">
        <v>280279</v>
      </c>
      <c r="G18" s="197">
        <v>345648</v>
      </c>
      <c r="H18" s="197">
        <v>328075</v>
      </c>
      <c r="I18" s="198">
        <f t="shared" si="3"/>
        <v>-5.0840739712077032E-2</v>
      </c>
      <c r="J18" s="199">
        <f t="shared" si="0"/>
        <v>-0.15501863427625084</v>
      </c>
      <c r="K18" s="197">
        <f t="shared" si="1"/>
        <v>-17573</v>
      </c>
      <c r="L18" s="197">
        <f t="shared" si="2"/>
        <v>-60188</v>
      </c>
      <c r="M18" s="198">
        <f t="shared" si="4"/>
        <v>1.5811072729295977E-2</v>
      </c>
      <c r="N18" s="101"/>
    </row>
    <row r="19" spans="1:14" x14ac:dyDescent="0.25">
      <c r="A19" s="195" t="s">
        <v>144</v>
      </c>
      <c r="B19" s="196" t="s">
        <v>131</v>
      </c>
      <c r="C19" s="197">
        <v>592260</v>
      </c>
      <c r="D19" s="197">
        <v>496719</v>
      </c>
      <c r="E19" s="197">
        <v>338441</v>
      </c>
      <c r="F19" s="197">
        <v>211989</v>
      </c>
      <c r="G19" s="197">
        <v>311489</v>
      </c>
      <c r="H19" s="197">
        <v>327943</v>
      </c>
      <c r="I19" s="198">
        <f t="shared" si="3"/>
        <v>5.2823695218771727E-2</v>
      </c>
      <c r="J19" s="199">
        <f t="shared" si="0"/>
        <v>-0.33978164716872117</v>
      </c>
      <c r="K19" s="197">
        <f t="shared" si="1"/>
        <v>16454</v>
      </c>
      <c r="L19" s="197">
        <f t="shared" si="2"/>
        <v>-168776</v>
      </c>
      <c r="M19" s="198">
        <f t="shared" si="4"/>
        <v>1.580471119123222E-2</v>
      </c>
      <c r="N19" s="101"/>
    </row>
    <row r="20" spans="1:14" x14ac:dyDescent="0.25">
      <c r="A20" s="195" t="s">
        <v>145</v>
      </c>
      <c r="B20" s="202" t="s">
        <v>145</v>
      </c>
      <c r="C20" s="203">
        <f t="shared" ref="C20:H20" si="5">C12-SUM(C13:C19)</f>
        <v>3946351</v>
      </c>
      <c r="D20" s="203">
        <f t="shared" si="5"/>
        <v>3988329</v>
      </c>
      <c r="E20" s="203">
        <f t="shared" si="5"/>
        <v>1728596</v>
      </c>
      <c r="F20" s="203">
        <f t="shared" si="5"/>
        <v>3812208</v>
      </c>
      <c r="G20" s="203">
        <f t="shared" si="5"/>
        <v>4466898</v>
      </c>
      <c r="H20" s="203">
        <f t="shared" si="5"/>
        <v>4786027</v>
      </c>
      <c r="I20" s="204">
        <f t="shared" si="3"/>
        <v>7.14430909324546E-2</v>
      </c>
      <c r="J20" s="205">
        <f t="shared" si="0"/>
        <v>0.20000807355661987</v>
      </c>
      <c r="K20" s="203">
        <f>H20-G20</f>
        <v>319129</v>
      </c>
      <c r="L20" s="203">
        <f t="shared" si="2"/>
        <v>797698</v>
      </c>
      <c r="M20" s="204">
        <f t="shared" si="4"/>
        <v>0.23065524950506511</v>
      </c>
      <c r="N20" s="101"/>
    </row>
    <row r="21" spans="1:14" s="178" customFormat="1" x14ac:dyDescent="0.25">
      <c r="A21" s="195"/>
      <c r="B21" s="187" t="s">
        <v>44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</row>
    <row r="22" spans="1:14" x14ac:dyDescent="0.25">
      <c r="A22" s="195"/>
      <c r="B22" s="188" t="s">
        <v>68</v>
      </c>
      <c r="C22" s="212">
        <v>7247723</v>
      </c>
      <c r="D22" s="212">
        <v>7515196</v>
      </c>
      <c r="E22" s="212">
        <v>2766306</v>
      </c>
      <c r="F22" s="212">
        <v>7078492</v>
      </c>
      <c r="G22" s="212">
        <v>7702716</v>
      </c>
      <c r="H22" s="212">
        <v>7945412</v>
      </c>
      <c r="I22" s="213">
        <f>IFERROR(H22/G22-1,"-")</f>
        <v>3.1507847361891494E-2</v>
      </c>
      <c r="J22" s="213">
        <f>IFERROR(H22/D22-1,"-")</f>
        <v>5.7246145010722227E-2</v>
      </c>
      <c r="K22" s="212">
        <f>H22-G22</f>
        <v>242696</v>
      </c>
      <c r="L22" s="212">
        <f>H22-D22</f>
        <v>430216</v>
      </c>
      <c r="M22" s="213">
        <f>H22/H$8</f>
        <v>0.38291697628963195</v>
      </c>
      <c r="N22" s="101"/>
    </row>
    <row r="23" spans="1:14" x14ac:dyDescent="0.25">
      <c r="A23" s="195" t="s">
        <v>96</v>
      </c>
      <c r="B23" s="191" t="s">
        <v>97</v>
      </c>
      <c r="C23" s="192">
        <v>427889</v>
      </c>
      <c r="D23" s="192">
        <v>533745</v>
      </c>
      <c r="E23" s="192">
        <v>95533</v>
      </c>
      <c r="F23" s="192">
        <v>491577</v>
      </c>
      <c r="G23" s="192">
        <v>444235</v>
      </c>
      <c r="H23" s="192">
        <v>394994</v>
      </c>
      <c r="I23" s="193">
        <f>IFERROR(H23/G23-1,"-")</f>
        <v>-0.11084448546377479</v>
      </c>
      <c r="J23" s="194">
        <f t="shared" ref="J23:J34" si="6">IFERROR(H23/D23-1,"-")</f>
        <v>-0.25995747032759087</v>
      </c>
      <c r="K23" s="192">
        <f t="shared" ref="K23:K33" si="7">H23-G23</f>
        <v>-49241</v>
      </c>
      <c r="L23" s="192">
        <f t="shared" ref="L23:L34" si="8">H23-D23</f>
        <v>-138751</v>
      </c>
      <c r="M23" s="193">
        <f>H23/H$8</f>
        <v>1.9036131560269863E-2</v>
      </c>
      <c r="N23" s="101"/>
    </row>
    <row r="24" spans="1:14" x14ac:dyDescent="0.25">
      <c r="A24" s="195" t="s">
        <v>103</v>
      </c>
      <c r="B24" s="196" t="s">
        <v>103</v>
      </c>
      <c r="C24" s="197">
        <v>158682</v>
      </c>
      <c r="D24" s="197">
        <v>217602</v>
      </c>
      <c r="E24" s="197">
        <v>36093</v>
      </c>
      <c r="F24" s="197">
        <v>153193</v>
      </c>
      <c r="G24" s="197">
        <v>144752</v>
      </c>
      <c r="H24" s="197">
        <v>124187</v>
      </c>
      <c r="I24" s="198">
        <f>IFERROR(H24/G24-1,"-")</f>
        <v>-0.14207057588150773</v>
      </c>
      <c r="J24" s="199">
        <f t="shared" si="6"/>
        <v>-0.42929292929292928</v>
      </c>
      <c r="K24" s="197">
        <f t="shared" si="7"/>
        <v>-20565</v>
      </c>
      <c r="L24" s="197">
        <f t="shared" si="8"/>
        <v>-93415</v>
      </c>
      <c r="M24" s="198">
        <f>H24/H$8</f>
        <v>5.9850024812408125E-3</v>
      </c>
      <c r="N24" s="101"/>
    </row>
    <row r="25" spans="1:14" x14ac:dyDescent="0.25">
      <c r="A25" s="195" t="s">
        <v>100</v>
      </c>
      <c r="B25" s="196" t="s">
        <v>100</v>
      </c>
      <c r="C25" s="197">
        <v>269207</v>
      </c>
      <c r="D25" s="197">
        <v>316143</v>
      </c>
      <c r="E25" s="197">
        <v>59440</v>
      </c>
      <c r="F25" s="197">
        <v>338384</v>
      </c>
      <c r="G25" s="197">
        <v>299483</v>
      </c>
      <c r="H25" s="197">
        <v>270807</v>
      </c>
      <c r="I25" s="198">
        <f>IFERROR(H25/G25-1,"-")</f>
        <v>-9.5751678726338385E-2</v>
      </c>
      <c r="J25" s="199">
        <f t="shared" si="6"/>
        <v>-0.14340345982672398</v>
      </c>
      <c r="K25" s="197">
        <f t="shared" si="7"/>
        <v>-28676</v>
      </c>
      <c r="L25" s="197">
        <f t="shared" si="8"/>
        <v>-45336</v>
      </c>
      <c r="M25" s="198">
        <f>H25/H$8</f>
        <v>1.3051129079029051E-2</v>
      </c>
      <c r="N25" s="101"/>
    </row>
    <row r="26" spans="1:14" x14ac:dyDescent="0.25">
      <c r="A26" s="195"/>
      <c r="B26" s="191" t="s">
        <v>107</v>
      </c>
      <c r="C26" s="192">
        <v>6819834</v>
      </c>
      <c r="D26" s="192">
        <v>6981451</v>
      </c>
      <c r="E26" s="192">
        <v>2670773</v>
      </c>
      <c r="F26" s="192">
        <v>6586915</v>
      </c>
      <c r="G26" s="192">
        <v>7258481</v>
      </c>
      <c r="H26" s="192">
        <v>7550418</v>
      </c>
      <c r="I26" s="193">
        <f>IFERROR(H26/G26-1,"-")</f>
        <v>4.0220123191064383E-2</v>
      </c>
      <c r="J26" s="194">
        <f t="shared" si="6"/>
        <v>8.1496955289093842E-2</v>
      </c>
      <c r="K26" s="192">
        <f t="shared" si="7"/>
        <v>291937</v>
      </c>
      <c r="L26" s="192">
        <f t="shared" si="8"/>
        <v>568967</v>
      </c>
      <c r="M26" s="193">
        <f>H26/H$8</f>
        <v>0.36388084472936211</v>
      </c>
      <c r="N26" s="101"/>
    </row>
    <row r="27" spans="1:14" s="74" customFormat="1" x14ac:dyDescent="0.25">
      <c r="A27" s="195"/>
      <c r="B27" s="196" t="s">
        <v>110</v>
      </c>
      <c r="C27" s="197">
        <v>3032484</v>
      </c>
      <c r="D27" s="197">
        <v>3253535</v>
      </c>
      <c r="E27" s="197">
        <v>1178371</v>
      </c>
      <c r="F27" s="197">
        <v>3219803</v>
      </c>
      <c r="G27" s="197">
        <v>3619038</v>
      </c>
      <c r="H27" s="197">
        <v>3803979</v>
      </c>
      <c r="I27" s="198">
        <f t="shared" ref="I27:I34" si="9">IFERROR(H27/G27-1,"-")</f>
        <v>5.1102254245465328E-2</v>
      </c>
      <c r="J27" s="199">
        <f t="shared" si="6"/>
        <v>0.16918336517049926</v>
      </c>
      <c r="K27" s="197">
        <f t="shared" si="7"/>
        <v>184941</v>
      </c>
      <c r="L27" s="197">
        <f t="shared" si="8"/>
        <v>550444</v>
      </c>
      <c r="M27" s="198">
        <f t="shared" ref="M27:M34" si="10">H27/H$8</f>
        <v>0.18332694850175899</v>
      </c>
      <c r="N27" s="200"/>
    </row>
    <row r="28" spans="1:14" s="74" customFormat="1" x14ac:dyDescent="0.25">
      <c r="A28" s="195"/>
      <c r="B28" s="196" t="s">
        <v>113</v>
      </c>
      <c r="C28" s="197">
        <v>1106507</v>
      </c>
      <c r="D28" s="197">
        <v>1035977</v>
      </c>
      <c r="E28" s="197">
        <v>362212</v>
      </c>
      <c r="F28" s="197">
        <v>784046</v>
      </c>
      <c r="G28" s="197">
        <v>848813</v>
      </c>
      <c r="H28" s="197">
        <v>833106</v>
      </c>
      <c r="I28" s="198">
        <f t="shared" si="9"/>
        <v>-1.8504664749479538E-2</v>
      </c>
      <c r="J28" s="199">
        <f t="shared" si="6"/>
        <v>-0.19582577605487383</v>
      </c>
      <c r="K28" s="197">
        <f t="shared" si="7"/>
        <v>-15707</v>
      </c>
      <c r="L28" s="197">
        <f t="shared" si="8"/>
        <v>-202871</v>
      </c>
      <c r="M28" s="198">
        <f t="shared" si="10"/>
        <v>4.0150269167759975E-2</v>
      </c>
      <c r="N28" s="200"/>
    </row>
    <row r="29" spans="1:14" x14ac:dyDescent="0.25">
      <c r="A29" s="195"/>
      <c r="B29" s="196" t="s">
        <v>116</v>
      </c>
      <c r="C29" s="197">
        <v>243352</v>
      </c>
      <c r="D29" s="197">
        <v>252595</v>
      </c>
      <c r="E29" s="197">
        <v>111783</v>
      </c>
      <c r="F29" s="197">
        <v>268598</v>
      </c>
      <c r="G29" s="197">
        <v>295625</v>
      </c>
      <c r="H29" s="197">
        <v>295684</v>
      </c>
      <c r="I29" s="198">
        <f t="shared" si="9"/>
        <v>1.9957716701912709E-4</v>
      </c>
      <c r="J29" s="199">
        <f t="shared" si="6"/>
        <v>0.17058532433341922</v>
      </c>
      <c r="K29" s="197">
        <f t="shared" si="7"/>
        <v>59</v>
      </c>
      <c r="L29" s="197">
        <f t="shared" si="8"/>
        <v>43089</v>
      </c>
      <c r="M29" s="198">
        <f t="shared" si="10"/>
        <v>1.425003803669634E-2</v>
      </c>
      <c r="N29" s="101"/>
    </row>
    <row r="30" spans="1:14" x14ac:dyDescent="0.25">
      <c r="A30" s="195"/>
      <c r="B30" s="196" t="s">
        <v>123</v>
      </c>
      <c r="C30" s="197">
        <v>312923</v>
      </c>
      <c r="D30" s="197">
        <v>285772</v>
      </c>
      <c r="E30" s="197">
        <v>100752</v>
      </c>
      <c r="F30" s="197">
        <v>352462</v>
      </c>
      <c r="G30" s="197">
        <v>308568</v>
      </c>
      <c r="H30" s="197">
        <v>320361</v>
      </c>
      <c r="I30" s="198">
        <f t="shared" si="9"/>
        <v>3.8218480205335581E-2</v>
      </c>
      <c r="J30" s="199">
        <f t="shared" si="6"/>
        <v>0.12103705051579583</v>
      </c>
      <c r="K30" s="197">
        <f t="shared" si="7"/>
        <v>11793</v>
      </c>
      <c r="L30" s="197">
        <f t="shared" si="8"/>
        <v>34589</v>
      </c>
      <c r="M30" s="198">
        <f t="shared" si="10"/>
        <v>1.5439308300327633E-2</v>
      </c>
      <c r="N30" s="101"/>
    </row>
    <row r="31" spans="1:14" x14ac:dyDescent="0.25">
      <c r="A31" s="195"/>
      <c r="B31" s="196" t="s">
        <v>119</v>
      </c>
      <c r="C31" s="197">
        <v>349449</v>
      </c>
      <c r="D31" s="197">
        <v>341003</v>
      </c>
      <c r="E31" s="197">
        <v>139238</v>
      </c>
      <c r="F31" s="197">
        <v>384091</v>
      </c>
      <c r="G31" s="197">
        <v>351760</v>
      </c>
      <c r="H31" s="197">
        <v>364965</v>
      </c>
      <c r="I31" s="198">
        <f t="shared" si="9"/>
        <v>3.7539799863543388E-2</v>
      </c>
      <c r="J31" s="199">
        <f t="shared" si="6"/>
        <v>7.0269176517508747E-2</v>
      </c>
      <c r="K31" s="197">
        <f t="shared" si="7"/>
        <v>13205</v>
      </c>
      <c r="L31" s="197">
        <f t="shared" si="8"/>
        <v>23962</v>
      </c>
      <c r="M31" s="198">
        <f t="shared" si="10"/>
        <v>1.7588929844235331E-2</v>
      </c>
      <c r="N31" s="101"/>
    </row>
    <row r="32" spans="1:14" x14ac:dyDescent="0.25">
      <c r="A32" s="195"/>
      <c r="B32" s="196" t="s">
        <v>128</v>
      </c>
      <c r="C32" s="197">
        <v>141908</v>
      </c>
      <c r="D32" s="197">
        <v>164249</v>
      </c>
      <c r="E32" s="197">
        <v>94416</v>
      </c>
      <c r="F32" s="197">
        <v>107392</v>
      </c>
      <c r="G32" s="197">
        <v>119814</v>
      </c>
      <c r="H32" s="197">
        <v>116998</v>
      </c>
      <c r="I32" s="198">
        <f t="shared" si="9"/>
        <v>-2.350309646618931E-2</v>
      </c>
      <c r="J32" s="199">
        <f t="shared" si="6"/>
        <v>-0.287679072627535</v>
      </c>
      <c r="K32" s="197">
        <f t="shared" si="7"/>
        <v>-2816</v>
      </c>
      <c r="L32" s="197">
        <f t="shared" si="8"/>
        <v>-47251</v>
      </c>
      <c r="M32" s="198">
        <f t="shared" si="10"/>
        <v>5.6385396241169575E-3</v>
      </c>
      <c r="N32" s="101"/>
    </row>
    <row r="33" spans="1:14" x14ac:dyDescent="0.25">
      <c r="A33" s="195" t="s">
        <v>144</v>
      </c>
      <c r="B33" s="196" t="s">
        <v>131</v>
      </c>
      <c r="C33" s="197">
        <v>179566</v>
      </c>
      <c r="D33" s="197">
        <v>154923</v>
      </c>
      <c r="E33" s="197">
        <v>102903</v>
      </c>
      <c r="F33" s="197">
        <v>64639</v>
      </c>
      <c r="G33" s="197">
        <v>105292</v>
      </c>
      <c r="H33" s="197">
        <v>100074</v>
      </c>
      <c r="I33" s="198">
        <f t="shared" si="9"/>
        <v>-4.9557421266572921E-2</v>
      </c>
      <c r="J33" s="199">
        <f t="shared" si="6"/>
        <v>-0.35404039426037448</v>
      </c>
      <c r="K33" s="197">
        <f t="shared" si="7"/>
        <v>-5218</v>
      </c>
      <c r="L33" s="197">
        <f t="shared" si="8"/>
        <v>-54849</v>
      </c>
      <c r="M33" s="198">
        <f t="shared" si="10"/>
        <v>4.8229133347910255E-3</v>
      </c>
      <c r="N33" s="101"/>
    </row>
    <row r="34" spans="1:14" x14ac:dyDescent="0.25">
      <c r="A34" s="195" t="s">
        <v>145</v>
      </c>
      <c r="B34" s="202" t="s">
        <v>145</v>
      </c>
      <c r="C34" s="203">
        <f t="shared" ref="C34:H34" si="11">C26-SUM(C27:C33)</f>
        <v>1453645</v>
      </c>
      <c r="D34" s="203">
        <f t="shared" si="11"/>
        <v>1493397</v>
      </c>
      <c r="E34" s="203">
        <f t="shared" si="11"/>
        <v>581098</v>
      </c>
      <c r="F34" s="203">
        <f t="shared" si="11"/>
        <v>1405884</v>
      </c>
      <c r="G34" s="203">
        <f t="shared" si="11"/>
        <v>1609571</v>
      </c>
      <c r="H34" s="203">
        <f t="shared" si="11"/>
        <v>1715251</v>
      </c>
      <c r="I34" s="204">
        <f t="shared" si="9"/>
        <v>6.5657246558244342E-2</v>
      </c>
      <c r="J34" s="205">
        <f t="shared" si="6"/>
        <v>0.1485566128765492</v>
      </c>
      <c r="K34" s="203">
        <f>H34-G34</f>
        <v>105680</v>
      </c>
      <c r="L34" s="203">
        <f t="shared" si="8"/>
        <v>221854</v>
      </c>
      <c r="M34" s="204">
        <f t="shared" si="10"/>
        <v>8.2663897919675849E-2</v>
      </c>
      <c r="N34" s="101"/>
    </row>
    <row r="35" spans="1:14" s="178" customFormat="1" x14ac:dyDescent="0.25">
      <c r="A35" s="195"/>
      <c r="B35" s="187" t="s">
        <v>45</v>
      </c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</row>
    <row r="36" spans="1:14" x14ac:dyDescent="0.25">
      <c r="A36" s="195"/>
      <c r="B36" s="188" t="s">
        <v>68</v>
      </c>
      <c r="C36" s="212">
        <v>5817225</v>
      </c>
      <c r="D36" s="212">
        <v>5809856</v>
      </c>
      <c r="E36" s="212">
        <v>2107837</v>
      </c>
      <c r="F36" s="212">
        <v>4842970</v>
      </c>
      <c r="G36" s="212">
        <v>5449273</v>
      </c>
      <c r="H36" s="212">
        <v>5748289</v>
      </c>
      <c r="I36" s="213">
        <f>IFERROR(H36/G36-1,"-")</f>
        <v>5.4872640809150219E-2</v>
      </c>
      <c r="J36" s="213">
        <f>IFERROR(H36/D36-1,"-")</f>
        <v>-1.0596992421154638E-2</v>
      </c>
      <c r="K36" s="212">
        <f>H36-G36</f>
        <v>299016</v>
      </c>
      <c r="L36" s="212">
        <f>H36-D36</f>
        <v>-61567</v>
      </c>
      <c r="M36" s="213">
        <f>H36/H$8</f>
        <v>0.27702999450739019</v>
      </c>
      <c r="N36" s="101"/>
    </row>
    <row r="37" spans="1:14" x14ac:dyDescent="0.25">
      <c r="A37" s="195" t="s">
        <v>96</v>
      </c>
      <c r="B37" s="191" t="s">
        <v>97</v>
      </c>
      <c r="C37" s="192">
        <v>354214</v>
      </c>
      <c r="D37" s="192">
        <v>331865</v>
      </c>
      <c r="E37" s="192">
        <v>83093</v>
      </c>
      <c r="F37" s="192">
        <v>274753</v>
      </c>
      <c r="G37" s="192">
        <v>263584</v>
      </c>
      <c r="H37" s="192">
        <v>296997</v>
      </c>
      <c r="I37" s="193">
        <f>IFERROR(H37/G37-1,"-")</f>
        <v>0.12676414349884668</v>
      </c>
      <c r="J37" s="194">
        <f t="shared" ref="J37:J48" si="12">IFERROR(H37/D37-1,"-")</f>
        <v>-0.10506681933918915</v>
      </c>
      <c r="K37" s="192">
        <f t="shared" ref="K37:K47" si="13">H37-G37</f>
        <v>33413</v>
      </c>
      <c r="L37" s="192">
        <f t="shared" ref="L37:L48" si="14">H37-D37</f>
        <v>-34868</v>
      </c>
      <c r="M37" s="193">
        <f>H37/H$8</f>
        <v>1.4313316063042649E-2</v>
      </c>
      <c r="N37" s="101"/>
    </row>
    <row r="38" spans="1:14" x14ac:dyDescent="0.25">
      <c r="A38" s="195" t="s">
        <v>103</v>
      </c>
      <c r="B38" s="196" t="s">
        <v>103</v>
      </c>
      <c r="C38" s="197">
        <v>100352</v>
      </c>
      <c r="D38" s="197">
        <v>116648</v>
      </c>
      <c r="E38" s="197">
        <v>30721</v>
      </c>
      <c r="F38" s="197">
        <v>92834</v>
      </c>
      <c r="G38" s="197">
        <v>91543</v>
      </c>
      <c r="H38" s="197">
        <v>135442</v>
      </c>
      <c r="I38" s="198">
        <f>IFERROR(H38/G38-1,"-")</f>
        <v>0.47954513179598668</v>
      </c>
      <c r="J38" s="199">
        <f t="shared" si="12"/>
        <v>0.16111720732460055</v>
      </c>
      <c r="K38" s="197">
        <f t="shared" si="13"/>
        <v>43899</v>
      </c>
      <c r="L38" s="197">
        <f t="shared" si="14"/>
        <v>18794</v>
      </c>
      <c r="M38" s="198">
        <f>H38/H$8</f>
        <v>6.5274199881164537E-3</v>
      </c>
      <c r="N38" s="101"/>
    </row>
    <row r="39" spans="1:14" x14ac:dyDescent="0.25">
      <c r="A39" s="195" t="s">
        <v>100</v>
      </c>
      <c r="B39" s="196" t="s">
        <v>100</v>
      </c>
      <c r="C39" s="197">
        <v>253862</v>
      </c>
      <c r="D39" s="197">
        <v>215217</v>
      </c>
      <c r="E39" s="197">
        <v>52372</v>
      </c>
      <c r="F39" s="197">
        <v>181919</v>
      </c>
      <c r="G39" s="197">
        <v>172041</v>
      </c>
      <c r="H39" s="197">
        <v>161555</v>
      </c>
      <c r="I39" s="198">
        <f>IFERROR(H39/G39-1,"-")</f>
        <v>-6.0950587359989816E-2</v>
      </c>
      <c r="J39" s="199">
        <f t="shared" si="12"/>
        <v>-0.2493390392022935</v>
      </c>
      <c r="K39" s="197">
        <f t="shared" si="13"/>
        <v>-10486</v>
      </c>
      <c r="L39" s="197">
        <f t="shared" si="14"/>
        <v>-53662</v>
      </c>
      <c r="M39" s="198">
        <f>H39/H$8</f>
        <v>7.7858960749261951E-3</v>
      </c>
      <c r="N39" s="101"/>
    </row>
    <row r="40" spans="1:14" x14ac:dyDescent="0.25">
      <c r="A40" s="195"/>
      <c r="B40" s="191" t="s">
        <v>107</v>
      </c>
      <c r="C40" s="192">
        <v>5463011</v>
      </c>
      <c r="D40" s="192">
        <v>5477991</v>
      </c>
      <c r="E40" s="192">
        <v>2024744</v>
      </c>
      <c r="F40" s="192">
        <v>4568217</v>
      </c>
      <c r="G40" s="192">
        <v>5185689</v>
      </c>
      <c r="H40" s="192">
        <v>5451292</v>
      </c>
      <c r="I40" s="193">
        <f>IFERROR(H40/G40-1,"-")</f>
        <v>5.1218459109291015E-2</v>
      </c>
      <c r="J40" s="194">
        <f t="shared" si="12"/>
        <v>-4.873867080102956E-3</v>
      </c>
      <c r="K40" s="192">
        <f t="shared" si="13"/>
        <v>265603</v>
      </c>
      <c r="L40" s="192">
        <f t="shared" si="14"/>
        <v>-26699</v>
      </c>
      <c r="M40" s="193">
        <f>H40/H$8</f>
        <v>0.26271667844434754</v>
      </c>
      <c r="N40" s="101"/>
    </row>
    <row r="41" spans="1:14" s="74" customFormat="1" x14ac:dyDescent="0.25">
      <c r="A41" s="195"/>
      <c r="B41" s="196" t="s">
        <v>110</v>
      </c>
      <c r="C41" s="197">
        <v>2700150</v>
      </c>
      <c r="D41" s="197">
        <v>2921193</v>
      </c>
      <c r="E41" s="197">
        <v>902556</v>
      </c>
      <c r="F41" s="197">
        <v>2290845</v>
      </c>
      <c r="G41" s="197">
        <v>2583879</v>
      </c>
      <c r="H41" s="197">
        <v>2780617</v>
      </c>
      <c r="I41" s="198">
        <f t="shared" ref="I41:I48" si="15">IFERROR(H41/G41-1,"-")</f>
        <v>7.6140562309612747E-2</v>
      </c>
      <c r="J41" s="199">
        <f t="shared" si="12"/>
        <v>-4.8122804621262616E-2</v>
      </c>
      <c r="K41" s="197">
        <f t="shared" si="13"/>
        <v>196738</v>
      </c>
      <c r="L41" s="197">
        <f t="shared" si="14"/>
        <v>-140576</v>
      </c>
      <c r="M41" s="198">
        <f t="shared" ref="M41:M48" si="16">H41/H$8</f>
        <v>0.13400758247143729</v>
      </c>
      <c r="N41" s="200"/>
    </row>
    <row r="42" spans="1:14" s="74" customFormat="1" x14ac:dyDescent="0.25">
      <c r="A42" s="195"/>
      <c r="B42" s="196" t="s">
        <v>113</v>
      </c>
      <c r="C42" s="197">
        <v>376928</v>
      </c>
      <c r="D42" s="197">
        <v>283519</v>
      </c>
      <c r="E42" s="197">
        <v>105694</v>
      </c>
      <c r="F42" s="197">
        <v>171032</v>
      </c>
      <c r="G42" s="197">
        <v>201829</v>
      </c>
      <c r="H42" s="197">
        <v>196423</v>
      </c>
      <c r="I42" s="198">
        <f t="shared" si="15"/>
        <v>-2.6785050711245706E-2</v>
      </c>
      <c r="J42" s="199">
        <f t="shared" si="12"/>
        <v>-0.30719634310222599</v>
      </c>
      <c r="K42" s="197">
        <f t="shared" si="13"/>
        <v>-5406</v>
      </c>
      <c r="L42" s="197">
        <f t="shared" si="14"/>
        <v>-87096</v>
      </c>
      <c r="M42" s="198">
        <f t="shared" si="16"/>
        <v>9.4663059931616358E-3</v>
      </c>
      <c r="N42" s="200"/>
    </row>
    <row r="43" spans="1:14" x14ac:dyDescent="0.25">
      <c r="A43" s="195"/>
      <c r="B43" s="196" t="s">
        <v>116</v>
      </c>
      <c r="C43" s="197">
        <v>111896</v>
      </c>
      <c r="D43" s="197">
        <v>107130</v>
      </c>
      <c r="E43" s="197">
        <v>43618</v>
      </c>
      <c r="F43" s="197">
        <v>102882</v>
      </c>
      <c r="G43" s="197">
        <v>136276</v>
      </c>
      <c r="H43" s="197">
        <v>139047</v>
      </c>
      <c r="I43" s="198">
        <f t="shared" si="15"/>
        <v>2.0333734480025845E-2</v>
      </c>
      <c r="J43" s="199">
        <f t="shared" si="12"/>
        <v>0.2979277513301597</v>
      </c>
      <c r="K43" s="197">
        <f t="shared" si="13"/>
        <v>2771</v>
      </c>
      <c r="L43" s="197">
        <f t="shared" si="14"/>
        <v>31917</v>
      </c>
      <c r="M43" s="198">
        <f t="shared" si="16"/>
        <v>6.7011574481152716E-3</v>
      </c>
      <c r="N43" s="101"/>
    </row>
    <row r="44" spans="1:14" x14ac:dyDescent="0.25">
      <c r="A44" s="195"/>
      <c r="B44" s="196" t="s">
        <v>123</v>
      </c>
      <c r="C44" s="197">
        <v>263470</v>
      </c>
      <c r="D44" s="197">
        <v>260796</v>
      </c>
      <c r="E44" s="197">
        <v>87975</v>
      </c>
      <c r="F44" s="197">
        <v>269663</v>
      </c>
      <c r="G44" s="197">
        <v>272422</v>
      </c>
      <c r="H44" s="197">
        <v>277333</v>
      </c>
      <c r="I44" s="198">
        <f t="shared" si="15"/>
        <v>1.8027178421713419E-2</v>
      </c>
      <c r="J44" s="199">
        <f t="shared" si="12"/>
        <v>6.3409714872927569E-2</v>
      </c>
      <c r="K44" s="197">
        <f t="shared" si="13"/>
        <v>4911</v>
      </c>
      <c r="L44" s="197">
        <f t="shared" si="14"/>
        <v>16537</v>
      </c>
      <c r="M44" s="198">
        <f t="shared" si="16"/>
        <v>1.3365639665423581E-2</v>
      </c>
      <c r="N44" s="101"/>
    </row>
    <row r="45" spans="1:14" x14ac:dyDescent="0.25">
      <c r="A45" s="195"/>
      <c r="B45" s="196" t="s">
        <v>119</v>
      </c>
      <c r="C45" s="197">
        <v>211114</v>
      </c>
      <c r="D45" s="197">
        <v>195664</v>
      </c>
      <c r="E45" s="197">
        <v>80980</v>
      </c>
      <c r="F45" s="197">
        <v>174517</v>
      </c>
      <c r="G45" s="197">
        <v>204547</v>
      </c>
      <c r="H45" s="197">
        <v>213212</v>
      </c>
      <c r="I45" s="198">
        <f t="shared" si="15"/>
        <v>4.2361902154516962E-2</v>
      </c>
      <c r="J45" s="199">
        <f t="shared" si="12"/>
        <v>8.9684356856652325E-2</v>
      </c>
      <c r="K45" s="197">
        <f t="shared" si="13"/>
        <v>8665</v>
      </c>
      <c r="L45" s="197">
        <f t="shared" si="14"/>
        <v>17548</v>
      </c>
      <c r="M45" s="198">
        <f t="shared" si="16"/>
        <v>1.0275426164013271E-2</v>
      </c>
      <c r="N45" s="101"/>
    </row>
    <row r="46" spans="1:14" x14ac:dyDescent="0.25">
      <c r="A46" s="195"/>
      <c r="B46" s="196" t="s">
        <v>128</v>
      </c>
      <c r="C46" s="197">
        <v>153834</v>
      </c>
      <c r="D46" s="197">
        <v>147056</v>
      </c>
      <c r="E46" s="197">
        <v>85742</v>
      </c>
      <c r="F46" s="197">
        <v>111329</v>
      </c>
      <c r="G46" s="197">
        <v>123077</v>
      </c>
      <c r="H46" s="197">
        <v>117585</v>
      </c>
      <c r="I46" s="198">
        <f t="shared" si="15"/>
        <v>-4.4622472110954936E-2</v>
      </c>
      <c r="J46" s="199">
        <f t="shared" si="12"/>
        <v>-0.20040664780763795</v>
      </c>
      <c r="K46" s="197">
        <f t="shared" si="13"/>
        <v>-5492</v>
      </c>
      <c r="L46" s="197">
        <f t="shared" si="14"/>
        <v>-29471</v>
      </c>
      <c r="M46" s="198">
        <f t="shared" si="16"/>
        <v>5.666829191112604E-3</v>
      </c>
      <c r="N46" s="101"/>
    </row>
    <row r="47" spans="1:14" x14ac:dyDescent="0.25">
      <c r="A47" s="195" t="s">
        <v>144</v>
      </c>
      <c r="B47" s="196" t="s">
        <v>131</v>
      </c>
      <c r="C47" s="197">
        <v>251403</v>
      </c>
      <c r="D47" s="197">
        <v>220092</v>
      </c>
      <c r="E47" s="197">
        <v>138797</v>
      </c>
      <c r="F47" s="197">
        <v>99775</v>
      </c>
      <c r="G47" s="197">
        <v>126202</v>
      </c>
      <c r="H47" s="197">
        <v>137212</v>
      </c>
      <c r="I47" s="198">
        <f t="shared" si="15"/>
        <v>8.7241089681621586E-2</v>
      </c>
      <c r="J47" s="199">
        <f t="shared" si="12"/>
        <v>-0.37656979808443747</v>
      </c>
      <c r="K47" s="197">
        <f t="shared" si="13"/>
        <v>11010</v>
      </c>
      <c r="L47" s="197">
        <f t="shared" si="14"/>
        <v>-82880</v>
      </c>
      <c r="M47" s="198">
        <f t="shared" si="16"/>
        <v>6.6127224303350138E-3</v>
      </c>
      <c r="N47" s="101"/>
    </row>
    <row r="48" spans="1:14" x14ac:dyDescent="0.25">
      <c r="A48" s="195" t="s">
        <v>145</v>
      </c>
      <c r="B48" s="202" t="s">
        <v>145</v>
      </c>
      <c r="C48" s="203">
        <f t="shared" ref="C48:H48" si="17">C40-SUM(C41:C47)</f>
        <v>1394216</v>
      </c>
      <c r="D48" s="203">
        <f t="shared" si="17"/>
        <v>1342541</v>
      </c>
      <c r="E48" s="203">
        <f t="shared" si="17"/>
        <v>579382</v>
      </c>
      <c r="F48" s="203">
        <f t="shared" si="17"/>
        <v>1348174</v>
      </c>
      <c r="G48" s="203">
        <f t="shared" si="17"/>
        <v>1537457</v>
      </c>
      <c r="H48" s="203">
        <f t="shared" si="17"/>
        <v>1589863</v>
      </c>
      <c r="I48" s="204">
        <f t="shared" si="15"/>
        <v>3.4086156555923175E-2</v>
      </c>
      <c r="J48" s="205">
        <f t="shared" si="12"/>
        <v>0.18421932737994595</v>
      </c>
      <c r="K48" s="203">
        <f>H48-G48</f>
        <v>52406</v>
      </c>
      <c r="L48" s="203">
        <f t="shared" si="14"/>
        <v>247322</v>
      </c>
      <c r="M48" s="204">
        <f t="shared" si="16"/>
        <v>7.662101508074888E-2</v>
      </c>
      <c r="N48" s="101"/>
    </row>
    <row r="49" spans="1:14" s="178" customFormat="1" x14ac:dyDescent="0.25">
      <c r="A49" s="195"/>
      <c r="B49" s="187" t="s">
        <v>46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</row>
    <row r="50" spans="1:14" x14ac:dyDescent="0.25">
      <c r="A50" s="195"/>
      <c r="B50" s="188" t="s">
        <v>68</v>
      </c>
      <c r="C50" s="212">
        <v>133892</v>
      </c>
      <c r="D50" s="212">
        <v>134378</v>
      </c>
      <c r="E50" s="212">
        <v>53738</v>
      </c>
      <c r="F50" s="212">
        <v>90655</v>
      </c>
      <c r="G50" s="212">
        <v>97937</v>
      </c>
      <c r="H50" s="212">
        <v>107952</v>
      </c>
      <c r="I50" s="213">
        <f>IFERROR(H50/G50-1,"-")</f>
        <v>0.1022596158755118</v>
      </c>
      <c r="J50" s="213">
        <f>IFERROR(H50/D50-1,"-")</f>
        <v>-0.1966542142314962</v>
      </c>
      <c r="K50" s="212">
        <f>H50-G50</f>
        <v>10015</v>
      </c>
      <c r="L50" s="212">
        <f>H50-D50</f>
        <v>-26426</v>
      </c>
      <c r="M50" s="213">
        <f>H50/H$8</f>
        <v>5.2025814928688841E-3</v>
      </c>
      <c r="N50" s="101"/>
    </row>
    <row r="51" spans="1:14" x14ac:dyDescent="0.25">
      <c r="A51" s="195" t="s">
        <v>96</v>
      </c>
      <c r="B51" s="191" t="s">
        <v>97</v>
      </c>
      <c r="C51" s="192">
        <v>17844</v>
      </c>
      <c r="D51" s="192">
        <v>16650</v>
      </c>
      <c r="E51" s="192">
        <v>2905</v>
      </c>
      <c r="F51" s="192">
        <v>8218</v>
      </c>
      <c r="G51" s="192">
        <v>25393</v>
      </c>
      <c r="H51" s="192">
        <v>16001</v>
      </c>
      <c r="I51" s="193">
        <f>IFERROR(H51/G51-1,"-")</f>
        <v>-0.36986571102272281</v>
      </c>
      <c r="J51" s="194">
        <f t="shared" ref="J51:J62" si="18">IFERROR(H51/D51-1,"-")</f>
        <v>-3.8978978978978951E-2</v>
      </c>
      <c r="K51" s="192">
        <f t="shared" ref="K51:K61" si="19">H51-G51</f>
        <v>-9392</v>
      </c>
      <c r="L51" s="192">
        <f t="shared" ref="L51:L62" si="20">H51-D51</f>
        <v>-649</v>
      </c>
      <c r="M51" s="193">
        <f>H51/H$8</f>
        <v>7.7114371634981309E-4</v>
      </c>
      <c r="N51" s="101"/>
    </row>
    <row r="52" spans="1:14" x14ac:dyDescent="0.25">
      <c r="A52" s="195" t="s">
        <v>103</v>
      </c>
      <c r="B52" s="196" t="s">
        <v>103</v>
      </c>
      <c r="C52" s="197">
        <v>9267</v>
      </c>
      <c r="D52" s="197">
        <v>7379</v>
      </c>
      <c r="E52" s="197">
        <v>1316</v>
      </c>
      <c r="F52" s="197">
        <v>1843</v>
      </c>
      <c r="G52" s="197">
        <v>17313</v>
      </c>
      <c r="H52" s="197">
        <v>8782</v>
      </c>
      <c r="I52" s="198">
        <f>IFERROR(H52/G52-1,"-")</f>
        <v>-0.49275111188124532</v>
      </c>
      <c r="J52" s="199">
        <f t="shared" si="18"/>
        <v>0.19013416452093779</v>
      </c>
      <c r="K52" s="197">
        <f t="shared" si="19"/>
        <v>-8531</v>
      </c>
      <c r="L52" s="197">
        <f t="shared" si="20"/>
        <v>1403</v>
      </c>
      <c r="M52" s="198">
        <f>H52/H$8</f>
        <v>4.2323505512055861E-4</v>
      </c>
      <c r="N52" s="101"/>
    </row>
    <row r="53" spans="1:14" x14ac:dyDescent="0.25">
      <c r="A53" s="195" t="s">
        <v>100</v>
      </c>
      <c r="B53" s="196" t="s">
        <v>100</v>
      </c>
      <c r="C53" s="197">
        <v>8577</v>
      </c>
      <c r="D53" s="197">
        <v>9271</v>
      </c>
      <c r="E53" s="197">
        <v>1589</v>
      </c>
      <c r="F53" s="197">
        <v>6375</v>
      </c>
      <c r="G53" s="197">
        <v>8080</v>
      </c>
      <c r="H53" s="197">
        <v>7219</v>
      </c>
      <c r="I53" s="198">
        <f>IFERROR(H53/G53-1,"-")</f>
        <v>-0.1065594059405941</v>
      </c>
      <c r="J53" s="199">
        <f t="shared" si="18"/>
        <v>-0.22133534678028255</v>
      </c>
      <c r="K53" s="197">
        <f t="shared" si="19"/>
        <v>-861</v>
      </c>
      <c r="L53" s="197">
        <f t="shared" si="20"/>
        <v>-2052</v>
      </c>
      <c r="M53" s="198">
        <f>H53/H$8</f>
        <v>3.4790866122925447E-4</v>
      </c>
      <c r="N53" s="101"/>
    </row>
    <row r="54" spans="1:14" x14ac:dyDescent="0.25">
      <c r="A54" s="195"/>
      <c r="B54" s="191" t="s">
        <v>107</v>
      </c>
      <c r="C54" s="192">
        <v>116048</v>
      </c>
      <c r="D54" s="192">
        <v>117728</v>
      </c>
      <c r="E54" s="192">
        <v>50833</v>
      </c>
      <c r="F54" s="192">
        <v>82437</v>
      </c>
      <c r="G54" s="192">
        <v>72544</v>
      </c>
      <c r="H54" s="192">
        <v>91951</v>
      </c>
      <c r="I54" s="193">
        <f>IFERROR(H54/G54-1,"-")</f>
        <v>0.26752040141155708</v>
      </c>
      <c r="J54" s="194">
        <f t="shared" si="18"/>
        <v>-0.21895385974449577</v>
      </c>
      <c r="K54" s="192">
        <f t="shared" si="19"/>
        <v>19407</v>
      </c>
      <c r="L54" s="192">
        <f t="shared" si="20"/>
        <v>-25777</v>
      </c>
      <c r="M54" s="193">
        <f>H54/H$8</f>
        <v>4.4314377765190711E-3</v>
      </c>
      <c r="N54" s="101"/>
    </row>
    <row r="55" spans="1:14" s="74" customFormat="1" x14ac:dyDescent="0.25">
      <c r="A55" s="195"/>
      <c r="B55" s="196" t="s">
        <v>110</v>
      </c>
      <c r="C55" s="197">
        <v>37111</v>
      </c>
      <c r="D55" s="197">
        <v>39141</v>
      </c>
      <c r="E55" s="197">
        <v>18908</v>
      </c>
      <c r="F55" s="197">
        <v>38516</v>
      </c>
      <c r="G55" s="197">
        <v>30653</v>
      </c>
      <c r="H55" s="197">
        <v>38778</v>
      </c>
      <c r="I55" s="198">
        <f t="shared" ref="I55:I62" si="21">IFERROR(H55/G55-1,"-")</f>
        <v>0.26506377842299278</v>
      </c>
      <c r="J55" s="199">
        <f t="shared" si="18"/>
        <v>-9.2741626427531587E-3</v>
      </c>
      <c r="K55" s="197">
        <f t="shared" si="19"/>
        <v>8125</v>
      </c>
      <c r="L55" s="197">
        <f t="shared" si="20"/>
        <v>-363</v>
      </c>
      <c r="M55" s="198">
        <f t="shared" ref="M55:M62" si="22">H55/H$8</f>
        <v>1.8688463866391508E-3</v>
      </c>
      <c r="N55" s="200"/>
    </row>
    <row r="56" spans="1:14" s="74" customFormat="1" x14ac:dyDescent="0.25">
      <c r="A56" s="195"/>
      <c r="B56" s="196" t="s">
        <v>113</v>
      </c>
      <c r="C56" s="197">
        <v>46354</v>
      </c>
      <c r="D56" s="197">
        <v>38749</v>
      </c>
      <c r="E56" s="197">
        <v>14632</v>
      </c>
      <c r="F56" s="197">
        <v>19543</v>
      </c>
      <c r="G56" s="197">
        <v>15311</v>
      </c>
      <c r="H56" s="197">
        <v>22194</v>
      </c>
      <c r="I56" s="198">
        <f t="shared" si="21"/>
        <v>0.44954607798314927</v>
      </c>
      <c r="J56" s="199">
        <f t="shared" si="18"/>
        <v>-0.42723683191824302</v>
      </c>
      <c r="K56" s="197">
        <f t="shared" si="19"/>
        <v>6883</v>
      </c>
      <c r="L56" s="197">
        <f t="shared" si="20"/>
        <v>-16555</v>
      </c>
      <c r="M56" s="198">
        <f t="shared" si="22"/>
        <v>1.069605877174411E-3</v>
      </c>
      <c r="N56" s="200"/>
    </row>
    <row r="57" spans="1:14" x14ac:dyDescent="0.25">
      <c r="A57" s="195"/>
      <c r="B57" s="196" t="s">
        <v>116</v>
      </c>
      <c r="C57" s="197">
        <v>2968</v>
      </c>
      <c r="D57" s="197">
        <v>4637</v>
      </c>
      <c r="E57" s="197">
        <v>1120</v>
      </c>
      <c r="F57" s="197">
        <v>3004</v>
      </c>
      <c r="G57" s="197">
        <v>3820</v>
      </c>
      <c r="H57" s="197">
        <v>2949</v>
      </c>
      <c r="I57" s="198">
        <f t="shared" si="21"/>
        <v>-0.22801047120418849</v>
      </c>
      <c r="J57" s="199">
        <f t="shared" si="18"/>
        <v>-0.36402846668104383</v>
      </c>
      <c r="K57" s="197">
        <f t="shared" si="19"/>
        <v>-871</v>
      </c>
      <c r="L57" s="197">
        <f t="shared" si="20"/>
        <v>-1688</v>
      </c>
      <c r="M57" s="198">
        <f t="shared" si="22"/>
        <v>1.4212254356075238E-4</v>
      </c>
      <c r="N57" s="101"/>
    </row>
    <row r="58" spans="1:14" x14ac:dyDescent="0.25">
      <c r="A58" s="195"/>
      <c r="B58" s="196" t="s">
        <v>123</v>
      </c>
      <c r="C58" s="197">
        <v>1691</v>
      </c>
      <c r="D58" s="197">
        <v>2587</v>
      </c>
      <c r="E58" s="197">
        <v>588</v>
      </c>
      <c r="F58" s="197">
        <v>1863</v>
      </c>
      <c r="G58" s="197">
        <v>1177</v>
      </c>
      <c r="H58" s="197">
        <v>2539</v>
      </c>
      <c r="I58" s="198">
        <f t="shared" si="21"/>
        <v>1.1571792693288021</v>
      </c>
      <c r="J58" s="199">
        <f t="shared" si="18"/>
        <v>-1.8554310011596464E-2</v>
      </c>
      <c r="K58" s="197">
        <f t="shared" si="19"/>
        <v>1362</v>
      </c>
      <c r="L58" s="197">
        <f t="shared" si="20"/>
        <v>-48</v>
      </c>
      <c r="M58" s="198">
        <f t="shared" si="22"/>
        <v>1.2236322078696177E-4</v>
      </c>
      <c r="N58" s="101"/>
    </row>
    <row r="59" spans="1:14" x14ac:dyDescent="0.25">
      <c r="A59" s="195"/>
      <c r="B59" s="196" t="s">
        <v>119</v>
      </c>
      <c r="C59" s="197">
        <v>1780</v>
      </c>
      <c r="D59" s="197">
        <v>3280</v>
      </c>
      <c r="E59" s="197">
        <v>725</v>
      </c>
      <c r="F59" s="197">
        <v>1397</v>
      </c>
      <c r="G59" s="197">
        <v>1553</v>
      </c>
      <c r="H59" s="197">
        <v>1479</v>
      </c>
      <c r="I59" s="198">
        <f t="shared" si="21"/>
        <v>-4.7649710238248599E-2</v>
      </c>
      <c r="J59" s="199">
        <f t="shared" si="18"/>
        <v>-0.54908536585365852</v>
      </c>
      <c r="K59" s="197">
        <f t="shared" si="19"/>
        <v>-74</v>
      </c>
      <c r="L59" s="197">
        <f t="shared" si="20"/>
        <v>-1801</v>
      </c>
      <c r="M59" s="198">
        <f t="shared" si="22"/>
        <v>7.1278142396186088E-5</v>
      </c>
      <c r="N59" s="101"/>
    </row>
    <row r="60" spans="1:14" x14ac:dyDescent="0.25">
      <c r="A60" s="195"/>
      <c r="B60" s="196" t="s">
        <v>128</v>
      </c>
      <c r="C60" s="197">
        <v>823</v>
      </c>
      <c r="D60" s="197">
        <v>1038</v>
      </c>
      <c r="E60" s="197">
        <v>713</v>
      </c>
      <c r="F60" s="197">
        <v>264</v>
      </c>
      <c r="G60" s="197">
        <v>526</v>
      </c>
      <c r="H60" s="197">
        <v>405</v>
      </c>
      <c r="I60" s="198">
        <f t="shared" si="21"/>
        <v>-0.23003802281368824</v>
      </c>
      <c r="J60" s="199">
        <f t="shared" si="18"/>
        <v>-0.60982658959537572</v>
      </c>
      <c r="K60" s="197">
        <f t="shared" si="19"/>
        <v>-121</v>
      </c>
      <c r="L60" s="197">
        <f t="shared" si="20"/>
        <v>-633</v>
      </c>
      <c r="M60" s="198">
        <f t="shared" si="22"/>
        <v>1.9518355422890712E-5</v>
      </c>
      <c r="N60" s="101"/>
    </row>
    <row r="61" spans="1:14" x14ac:dyDescent="0.25">
      <c r="A61" s="195" t="s">
        <v>144</v>
      </c>
      <c r="B61" s="196" t="s">
        <v>131</v>
      </c>
      <c r="C61" s="197">
        <v>919</v>
      </c>
      <c r="D61" s="197">
        <v>1677</v>
      </c>
      <c r="E61" s="197">
        <v>1488</v>
      </c>
      <c r="F61" s="197">
        <v>254</v>
      </c>
      <c r="G61" s="197">
        <v>443</v>
      </c>
      <c r="H61" s="197">
        <v>365</v>
      </c>
      <c r="I61" s="198">
        <f t="shared" si="21"/>
        <v>-0.17607223476297973</v>
      </c>
      <c r="J61" s="199">
        <f t="shared" si="18"/>
        <v>-0.78234943351222419</v>
      </c>
      <c r="K61" s="197">
        <f t="shared" si="19"/>
        <v>-78</v>
      </c>
      <c r="L61" s="197">
        <f t="shared" si="20"/>
        <v>-1312</v>
      </c>
      <c r="M61" s="198">
        <f t="shared" si="22"/>
        <v>1.7590616615691632E-5</v>
      </c>
      <c r="N61" s="101"/>
    </row>
    <row r="62" spans="1:14" x14ac:dyDescent="0.25">
      <c r="A62" s="195" t="s">
        <v>145</v>
      </c>
      <c r="B62" s="202" t="s">
        <v>145</v>
      </c>
      <c r="C62" s="203">
        <f t="shared" ref="C62:H62" si="23">C54-SUM(C55:C61)</f>
        <v>24402</v>
      </c>
      <c r="D62" s="203">
        <f t="shared" si="23"/>
        <v>26619</v>
      </c>
      <c r="E62" s="203">
        <f t="shared" si="23"/>
        <v>12659</v>
      </c>
      <c r="F62" s="203">
        <f t="shared" si="23"/>
        <v>17596</v>
      </c>
      <c r="G62" s="203">
        <f t="shared" si="23"/>
        <v>19061</v>
      </c>
      <c r="H62" s="203">
        <f t="shared" si="23"/>
        <v>23242</v>
      </c>
      <c r="I62" s="204">
        <f t="shared" si="21"/>
        <v>0.21934840774356013</v>
      </c>
      <c r="J62" s="205">
        <f t="shared" si="18"/>
        <v>-0.12686426988241484</v>
      </c>
      <c r="K62" s="203">
        <f>H62-G62</f>
        <v>4181</v>
      </c>
      <c r="L62" s="203">
        <f t="shared" si="20"/>
        <v>-3377</v>
      </c>
      <c r="M62" s="204">
        <f t="shared" si="22"/>
        <v>1.1201126339230271E-3</v>
      </c>
      <c r="N62" s="101"/>
    </row>
    <row r="63" spans="1:14" s="178" customFormat="1" x14ac:dyDescent="0.25">
      <c r="A63" s="195"/>
      <c r="B63" s="187" t="s">
        <v>47</v>
      </c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</row>
    <row r="64" spans="1:14" x14ac:dyDescent="0.25">
      <c r="A64" s="195"/>
      <c r="B64" s="188" t="s">
        <v>68</v>
      </c>
      <c r="C64" s="212">
        <v>522937</v>
      </c>
      <c r="D64" s="212">
        <v>468934</v>
      </c>
      <c r="E64" s="212">
        <v>148054</v>
      </c>
      <c r="F64" s="212">
        <v>528576</v>
      </c>
      <c r="G64" s="212">
        <v>651133</v>
      </c>
      <c r="H64" s="212">
        <v>789627</v>
      </c>
      <c r="I64" s="213">
        <f>IFERROR(H64/G64-1,"-")</f>
        <v>0.21269694517095594</v>
      </c>
      <c r="J64" s="213">
        <f>IFERROR(H64/D64-1,"-")</f>
        <v>0.68387662229652779</v>
      </c>
      <c r="K64" s="212">
        <f>H64-G64</f>
        <v>138494</v>
      </c>
      <c r="L64" s="212">
        <f>H64-D64</f>
        <v>320693</v>
      </c>
      <c r="M64" s="213">
        <f>H64/H$8</f>
        <v>3.8054865277804752E-2</v>
      </c>
      <c r="N64" s="101"/>
    </row>
    <row r="65" spans="1:14" x14ac:dyDescent="0.25">
      <c r="A65" s="195" t="s">
        <v>96</v>
      </c>
      <c r="B65" s="191" t="s">
        <v>97</v>
      </c>
      <c r="C65" s="192">
        <v>77369</v>
      </c>
      <c r="D65" s="192">
        <v>78681</v>
      </c>
      <c r="E65" s="192">
        <v>21111</v>
      </c>
      <c r="F65" s="192">
        <v>93842</v>
      </c>
      <c r="G65" s="192">
        <v>96105</v>
      </c>
      <c r="H65" s="192">
        <v>145276</v>
      </c>
      <c r="I65" s="193">
        <f>IFERROR(H65/G65-1,"-")</f>
        <v>0.51163831226262935</v>
      </c>
      <c r="J65" s="194">
        <f t="shared" ref="J65:J76" si="24">IFERROR(H65/D65-1,"-")</f>
        <v>0.84639239460606763</v>
      </c>
      <c r="K65" s="192">
        <f t="shared" ref="K65:K75" si="25">H65-G65</f>
        <v>49171</v>
      </c>
      <c r="L65" s="192">
        <f t="shared" ref="L65:L76" si="26">H65-D65</f>
        <v>66595</v>
      </c>
      <c r="M65" s="193">
        <f>H65/H$8</f>
        <v>7.001354573866349E-3</v>
      </c>
      <c r="N65" s="101"/>
    </row>
    <row r="66" spans="1:14" x14ac:dyDescent="0.25">
      <c r="A66" s="195" t="s">
        <v>103</v>
      </c>
      <c r="B66" s="196" t="s">
        <v>103</v>
      </c>
      <c r="C66" s="197">
        <v>42233</v>
      </c>
      <c r="D66" s="197">
        <v>32376</v>
      </c>
      <c r="E66" s="197">
        <v>5837</v>
      </c>
      <c r="F66" s="197">
        <v>68246</v>
      </c>
      <c r="G66" s="197">
        <v>59518</v>
      </c>
      <c r="H66" s="197">
        <v>69239</v>
      </c>
      <c r="I66" s="198">
        <f>IFERROR(H66/G66-1,"-")</f>
        <v>0.16332874088511029</v>
      </c>
      <c r="J66" s="199">
        <f t="shared" si="24"/>
        <v>1.1385903138127009</v>
      </c>
      <c r="K66" s="197">
        <f t="shared" si="25"/>
        <v>9721</v>
      </c>
      <c r="L66" s="197">
        <f t="shared" si="26"/>
        <v>36863</v>
      </c>
      <c r="M66" s="198">
        <f>H66/H$8</f>
        <v>3.3368676817914322E-3</v>
      </c>
      <c r="N66" s="101"/>
    </row>
    <row r="67" spans="1:14" x14ac:dyDescent="0.25">
      <c r="A67" s="195" t="s">
        <v>100</v>
      </c>
      <c r="B67" s="196" t="s">
        <v>100</v>
      </c>
      <c r="C67" s="197">
        <v>35136</v>
      </c>
      <c r="D67" s="197">
        <v>46305</v>
      </c>
      <c r="E67" s="197">
        <v>15274</v>
      </c>
      <c r="F67" s="197">
        <v>25596</v>
      </c>
      <c r="G67" s="197">
        <v>36587</v>
      </c>
      <c r="H67" s="197">
        <v>76037</v>
      </c>
      <c r="I67" s="198">
        <f>IFERROR(H67/G67-1,"-")</f>
        <v>1.0782518380845656</v>
      </c>
      <c r="J67" s="199">
        <f t="shared" si="24"/>
        <v>0.64209048698844606</v>
      </c>
      <c r="K67" s="197">
        <f t="shared" si="25"/>
        <v>39450</v>
      </c>
      <c r="L67" s="197">
        <f t="shared" si="26"/>
        <v>29732</v>
      </c>
      <c r="M67" s="198">
        <f>H67/H$8</f>
        <v>3.6644868920749163E-3</v>
      </c>
      <c r="N67" s="101"/>
    </row>
    <row r="68" spans="1:14" x14ac:dyDescent="0.25">
      <c r="A68" s="195"/>
      <c r="B68" s="191" t="s">
        <v>107</v>
      </c>
      <c r="C68" s="192">
        <v>445568</v>
      </c>
      <c r="D68" s="192">
        <v>390253</v>
      </c>
      <c r="E68" s="192">
        <v>126943</v>
      </c>
      <c r="F68" s="192">
        <v>434734</v>
      </c>
      <c r="G68" s="192">
        <v>555028</v>
      </c>
      <c r="H68" s="192">
        <v>644351</v>
      </c>
      <c r="I68" s="193">
        <f>IFERROR(H68/G68-1,"-")</f>
        <v>0.1609342231382922</v>
      </c>
      <c r="J68" s="194">
        <f t="shared" si="24"/>
        <v>0.651110945976072</v>
      </c>
      <c r="K68" s="192">
        <f t="shared" si="25"/>
        <v>89323</v>
      </c>
      <c r="L68" s="192">
        <f t="shared" si="26"/>
        <v>254098</v>
      </c>
      <c r="M68" s="193">
        <f>H68/H$8</f>
        <v>3.1053510703938404E-2</v>
      </c>
      <c r="N68" s="101"/>
    </row>
    <row r="69" spans="1:14" s="74" customFormat="1" x14ac:dyDescent="0.25">
      <c r="A69" s="195"/>
      <c r="B69" s="196" t="s">
        <v>110</v>
      </c>
      <c r="C69" s="197">
        <v>202275</v>
      </c>
      <c r="D69" s="197">
        <v>169953</v>
      </c>
      <c r="E69" s="197">
        <v>48594</v>
      </c>
      <c r="F69" s="197">
        <v>188897</v>
      </c>
      <c r="G69" s="197">
        <v>201050</v>
      </c>
      <c r="H69" s="197">
        <v>255984</v>
      </c>
      <c r="I69" s="198">
        <f t="shared" ref="I69:I76" si="27">IFERROR(H69/G69-1,"-")</f>
        <v>0.27323551355384224</v>
      </c>
      <c r="J69" s="199">
        <f t="shared" si="24"/>
        <v>0.50620465658152547</v>
      </c>
      <c r="K69" s="197">
        <f t="shared" si="25"/>
        <v>54934</v>
      </c>
      <c r="L69" s="197">
        <f t="shared" si="26"/>
        <v>86031</v>
      </c>
      <c r="M69" s="198">
        <f t="shared" ref="M69:M76" si="28">H69/H$8</f>
        <v>1.233675727055125E-2</v>
      </c>
      <c r="N69" s="200"/>
    </row>
    <row r="70" spans="1:14" s="74" customFormat="1" x14ac:dyDescent="0.25">
      <c r="A70" s="195"/>
      <c r="B70" s="196" t="s">
        <v>113</v>
      </c>
      <c r="C70" s="197">
        <v>64578</v>
      </c>
      <c r="D70" s="197">
        <v>52142</v>
      </c>
      <c r="E70" s="197">
        <v>16991</v>
      </c>
      <c r="F70" s="197">
        <v>39436</v>
      </c>
      <c r="G70" s="197">
        <v>46978</v>
      </c>
      <c r="H70" s="197">
        <v>44928</v>
      </c>
      <c r="I70" s="198">
        <f t="shared" si="27"/>
        <v>-4.3637447315764799E-2</v>
      </c>
      <c r="J70" s="199">
        <f t="shared" si="24"/>
        <v>-0.13835295922672697</v>
      </c>
      <c r="K70" s="197">
        <f t="shared" si="25"/>
        <v>-2050</v>
      </c>
      <c r="L70" s="197">
        <f t="shared" si="26"/>
        <v>-7214</v>
      </c>
      <c r="M70" s="198">
        <f t="shared" si="28"/>
        <v>2.1652362282460098E-3</v>
      </c>
      <c r="N70" s="200"/>
    </row>
    <row r="71" spans="1:14" x14ac:dyDescent="0.25">
      <c r="A71" s="195"/>
      <c r="B71" s="196" t="s">
        <v>116</v>
      </c>
      <c r="C71" s="197">
        <v>27465</v>
      </c>
      <c r="D71" s="197">
        <v>42878</v>
      </c>
      <c r="E71" s="197">
        <v>15594</v>
      </c>
      <c r="F71" s="197">
        <v>57147</v>
      </c>
      <c r="G71" s="197">
        <v>73127</v>
      </c>
      <c r="H71" s="197">
        <v>76426</v>
      </c>
      <c r="I71" s="198">
        <f t="shared" si="27"/>
        <v>4.5113296046603857E-2</v>
      </c>
      <c r="J71" s="199">
        <f t="shared" si="24"/>
        <v>0.78240589579737851</v>
      </c>
      <c r="K71" s="197">
        <f t="shared" si="25"/>
        <v>3299</v>
      </c>
      <c r="L71" s="197">
        <f t="shared" si="26"/>
        <v>33548</v>
      </c>
      <c r="M71" s="198">
        <f t="shared" si="28"/>
        <v>3.6832341519749275E-3</v>
      </c>
      <c r="N71" s="101"/>
    </row>
    <row r="72" spans="1:14" x14ac:dyDescent="0.25">
      <c r="A72" s="195"/>
      <c r="B72" s="196" t="s">
        <v>123</v>
      </c>
      <c r="C72" s="197">
        <v>10416</v>
      </c>
      <c r="D72" s="197">
        <v>7698</v>
      </c>
      <c r="E72" s="197">
        <v>1231</v>
      </c>
      <c r="F72" s="197">
        <v>13982</v>
      </c>
      <c r="G72" s="197">
        <v>15315</v>
      </c>
      <c r="H72" s="197">
        <v>24986</v>
      </c>
      <c r="I72" s="198">
        <f t="shared" si="27"/>
        <v>0.63147241266731968</v>
      </c>
      <c r="J72" s="199">
        <f t="shared" si="24"/>
        <v>2.2457781241881007</v>
      </c>
      <c r="K72" s="197">
        <f t="shared" si="25"/>
        <v>9671</v>
      </c>
      <c r="L72" s="197">
        <f t="shared" si="26"/>
        <v>17288</v>
      </c>
      <c r="M72" s="198">
        <f t="shared" si="28"/>
        <v>1.2041620459169069E-3</v>
      </c>
      <c r="N72" s="101"/>
    </row>
    <row r="73" spans="1:14" x14ac:dyDescent="0.25">
      <c r="A73" s="195"/>
      <c r="B73" s="196" t="s">
        <v>119</v>
      </c>
      <c r="C73" s="197">
        <v>12064</v>
      </c>
      <c r="D73" s="197">
        <v>8208</v>
      </c>
      <c r="E73" s="197">
        <v>2635</v>
      </c>
      <c r="F73" s="197">
        <v>13550</v>
      </c>
      <c r="G73" s="197">
        <v>13177</v>
      </c>
      <c r="H73" s="197">
        <v>16042</v>
      </c>
      <c r="I73" s="198">
        <f t="shared" si="27"/>
        <v>0.21742429991652124</v>
      </c>
      <c r="J73" s="199">
        <f t="shared" si="24"/>
        <v>0.95443469785575052</v>
      </c>
      <c r="K73" s="197">
        <f t="shared" si="25"/>
        <v>2865</v>
      </c>
      <c r="L73" s="197">
        <f t="shared" si="26"/>
        <v>7834</v>
      </c>
      <c r="M73" s="198">
        <f t="shared" si="28"/>
        <v>7.7311964862719217E-4</v>
      </c>
      <c r="N73" s="101"/>
    </row>
    <row r="74" spans="1:14" x14ac:dyDescent="0.25">
      <c r="A74" s="195"/>
      <c r="B74" s="196" t="s">
        <v>128</v>
      </c>
      <c r="C74" s="197">
        <v>6770</v>
      </c>
      <c r="D74" s="197">
        <v>8826</v>
      </c>
      <c r="E74" s="197">
        <v>5452</v>
      </c>
      <c r="F74" s="197">
        <v>7736</v>
      </c>
      <c r="G74" s="197">
        <v>23119</v>
      </c>
      <c r="H74" s="197">
        <v>17330</v>
      </c>
      <c r="I74" s="198">
        <f t="shared" si="27"/>
        <v>-0.25040010381071842</v>
      </c>
      <c r="J74" s="199">
        <f t="shared" si="24"/>
        <v>0.96351688193972351</v>
      </c>
      <c r="K74" s="197">
        <f t="shared" si="25"/>
        <v>-5789</v>
      </c>
      <c r="L74" s="197">
        <f t="shared" si="26"/>
        <v>8504</v>
      </c>
      <c r="M74" s="198">
        <f t="shared" si="28"/>
        <v>8.3519283821900257E-4</v>
      </c>
      <c r="N74" s="101"/>
    </row>
    <row r="75" spans="1:14" x14ac:dyDescent="0.25">
      <c r="A75" s="195" t="s">
        <v>144</v>
      </c>
      <c r="B75" s="196" t="s">
        <v>131</v>
      </c>
      <c r="C75" s="197">
        <v>10122</v>
      </c>
      <c r="D75" s="197">
        <v>6968</v>
      </c>
      <c r="E75" s="197">
        <v>4537</v>
      </c>
      <c r="F75" s="197">
        <v>2578</v>
      </c>
      <c r="G75" s="197">
        <v>6882</v>
      </c>
      <c r="H75" s="197">
        <v>11802</v>
      </c>
      <c r="I75" s="198">
        <f t="shared" si="27"/>
        <v>0.71490845684394078</v>
      </c>
      <c r="J75" s="199">
        <f t="shared" si="24"/>
        <v>0.69374282433983936</v>
      </c>
      <c r="K75" s="197">
        <f t="shared" si="25"/>
        <v>4920</v>
      </c>
      <c r="L75" s="197">
        <f t="shared" si="26"/>
        <v>4834</v>
      </c>
      <c r="M75" s="198">
        <f t="shared" si="28"/>
        <v>5.6877933506408937E-4</v>
      </c>
      <c r="N75" s="101"/>
    </row>
    <row r="76" spans="1:14" x14ac:dyDescent="0.25">
      <c r="A76" s="195" t="s">
        <v>145</v>
      </c>
      <c r="B76" s="202" t="s">
        <v>145</v>
      </c>
      <c r="C76" s="203">
        <f t="shared" ref="C76:H76" si="29">C68-SUM(C69:C75)</f>
        <v>111878</v>
      </c>
      <c r="D76" s="203">
        <f t="shared" si="29"/>
        <v>93580</v>
      </c>
      <c r="E76" s="203">
        <f t="shared" si="29"/>
        <v>31909</v>
      </c>
      <c r="F76" s="203">
        <f t="shared" si="29"/>
        <v>111408</v>
      </c>
      <c r="G76" s="203">
        <f t="shared" si="29"/>
        <v>175380</v>
      </c>
      <c r="H76" s="203">
        <f t="shared" si="29"/>
        <v>196853</v>
      </c>
      <c r="I76" s="204">
        <f t="shared" si="27"/>
        <v>0.12243699395598129</v>
      </c>
      <c r="J76" s="205">
        <f t="shared" si="24"/>
        <v>1.1035798247488779</v>
      </c>
      <c r="K76" s="203">
        <f>H76-G76</f>
        <v>21473</v>
      </c>
      <c r="L76" s="203">
        <f t="shared" si="26"/>
        <v>103273</v>
      </c>
      <c r="M76" s="204">
        <f t="shared" si="28"/>
        <v>9.4870291853390264E-3</v>
      </c>
      <c r="N76" s="101"/>
    </row>
    <row r="77" spans="1:14" s="178" customFormat="1" x14ac:dyDescent="0.25">
      <c r="A77" s="195"/>
      <c r="B77" s="187" t="s">
        <v>48</v>
      </c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</row>
    <row r="78" spans="1:14" x14ac:dyDescent="0.25">
      <c r="A78" s="195"/>
      <c r="B78" s="188" t="s">
        <v>68</v>
      </c>
      <c r="C78" s="212">
        <v>3330637</v>
      </c>
      <c r="D78" s="212">
        <v>3164189</v>
      </c>
      <c r="E78" s="212">
        <v>1142147</v>
      </c>
      <c r="F78" s="212">
        <v>2370169</v>
      </c>
      <c r="G78" s="212">
        <v>2875439</v>
      </c>
      <c r="H78" s="212">
        <v>3267951</v>
      </c>
      <c r="I78" s="213">
        <f>IFERROR(H78/G78-1,"-")</f>
        <v>0.13650506931289441</v>
      </c>
      <c r="J78" s="213">
        <f>IFERROR(H78/D78-1,"-")</f>
        <v>3.2792604992938124E-2</v>
      </c>
      <c r="K78" s="212">
        <f>H78-G78</f>
        <v>392512</v>
      </c>
      <c r="L78" s="212">
        <f>H78-D78</f>
        <v>103762</v>
      </c>
      <c r="M78" s="213">
        <f>H78/H$8</f>
        <v>0.15749389906812625</v>
      </c>
      <c r="N78" s="101"/>
    </row>
    <row r="79" spans="1:14" x14ac:dyDescent="0.25">
      <c r="A79" s="195" t="s">
        <v>96</v>
      </c>
      <c r="B79" s="191" t="s">
        <v>97</v>
      </c>
      <c r="C79" s="192">
        <v>1146255</v>
      </c>
      <c r="D79" s="192">
        <v>1111644</v>
      </c>
      <c r="E79" s="192">
        <v>252645</v>
      </c>
      <c r="F79" s="192">
        <v>942866</v>
      </c>
      <c r="G79" s="192">
        <v>997467</v>
      </c>
      <c r="H79" s="192">
        <v>962386</v>
      </c>
      <c r="I79" s="193">
        <f>IFERROR(H79/G79-1,"-")</f>
        <v>-3.5170085827400777E-2</v>
      </c>
      <c r="J79" s="194">
        <f t="shared" ref="J79:J90" si="30">IFERROR(H79/D79-1,"-")</f>
        <v>-0.13426780516064496</v>
      </c>
      <c r="K79" s="192">
        <f t="shared" ref="K79:K89" si="31">H79-G79</f>
        <v>-35081</v>
      </c>
      <c r="L79" s="192">
        <f t="shared" ref="L79:L90" si="32">H79-D79</f>
        <v>-149258</v>
      </c>
      <c r="M79" s="193">
        <f>H79/H$8</f>
        <v>4.6380720992627411E-2</v>
      </c>
      <c r="N79" s="101"/>
    </row>
    <row r="80" spans="1:14" x14ac:dyDescent="0.25">
      <c r="A80" s="195" t="s">
        <v>103</v>
      </c>
      <c r="B80" s="196" t="s">
        <v>103</v>
      </c>
      <c r="C80" s="197">
        <v>189906</v>
      </c>
      <c r="D80" s="197">
        <v>125031</v>
      </c>
      <c r="E80" s="197">
        <v>22000</v>
      </c>
      <c r="F80" s="197">
        <v>144660</v>
      </c>
      <c r="G80" s="197">
        <v>161617</v>
      </c>
      <c r="H80" s="197">
        <v>168927</v>
      </c>
      <c r="I80" s="198">
        <f>IFERROR(H80/G80-1,"-")</f>
        <v>4.5230390367349882E-2</v>
      </c>
      <c r="J80" s="199">
        <f t="shared" si="30"/>
        <v>0.35108093192888168</v>
      </c>
      <c r="K80" s="197">
        <f t="shared" si="31"/>
        <v>7310</v>
      </c>
      <c r="L80" s="197">
        <f t="shared" si="32"/>
        <v>43896</v>
      </c>
      <c r="M80" s="198">
        <f>H80/H$8</f>
        <v>8.1411783370929861E-3</v>
      </c>
      <c r="N80" s="101"/>
    </row>
    <row r="81" spans="1:14" x14ac:dyDescent="0.25">
      <c r="A81" s="195" t="s">
        <v>100</v>
      </c>
      <c r="B81" s="196" t="s">
        <v>100</v>
      </c>
      <c r="C81" s="197">
        <v>956349</v>
      </c>
      <c r="D81" s="197">
        <v>986613</v>
      </c>
      <c r="E81" s="197">
        <v>230645</v>
      </c>
      <c r="F81" s="197">
        <v>798206</v>
      </c>
      <c r="G81" s="197">
        <v>835850</v>
      </c>
      <c r="H81" s="197">
        <v>793459</v>
      </c>
      <c r="I81" s="198">
        <f>IFERROR(H81/G81-1,"-")</f>
        <v>-5.0716037566549077E-2</v>
      </c>
      <c r="J81" s="199">
        <f t="shared" si="30"/>
        <v>-0.19577483775299942</v>
      </c>
      <c r="K81" s="197">
        <f t="shared" si="31"/>
        <v>-42391</v>
      </c>
      <c r="L81" s="197">
        <f t="shared" si="32"/>
        <v>-193154</v>
      </c>
      <c r="M81" s="198">
        <f>H81/H$8</f>
        <v>3.8239542655534427E-2</v>
      </c>
      <c r="N81" s="101"/>
    </row>
    <row r="82" spans="1:14" x14ac:dyDescent="0.25">
      <c r="A82" s="195"/>
      <c r="B82" s="191" t="s">
        <v>107</v>
      </c>
      <c r="C82" s="192">
        <v>2184382</v>
      </c>
      <c r="D82" s="192">
        <v>2052545</v>
      </c>
      <c r="E82" s="192">
        <v>889502</v>
      </c>
      <c r="F82" s="192">
        <v>1427303</v>
      </c>
      <c r="G82" s="192">
        <v>1877972</v>
      </c>
      <c r="H82" s="192">
        <v>2305565</v>
      </c>
      <c r="I82" s="193">
        <f>IFERROR(H82/G82-1,"-")</f>
        <v>0.22768869823405247</v>
      </c>
      <c r="J82" s="194">
        <f t="shared" si="30"/>
        <v>0.12327135336862294</v>
      </c>
      <c r="K82" s="192">
        <f t="shared" si="31"/>
        <v>427593</v>
      </c>
      <c r="L82" s="192">
        <f t="shared" si="32"/>
        <v>253020</v>
      </c>
      <c r="M82" s="193">
        <f>H82/H$8</f>
        <v>0.11111317807549884</v>
      </c>
      <c r="N82" s="101"/>
    </row>
    <row r="83" spans="1:14" s="74" customFormat="1" x14ac:dyDescent="0.25">
      <c r="A83" s="195"/>
      <c r="B83" s="196" t="s">
        <v>110</v>
      </c>
      <c r="C83" s="197">
        <v>282245</v>
      </c>
      <c r="D83" s="197">
        <v>314559</v>
      </c>
      <c r="E83" s="197">
        <v>132162</v>
      </c>
      <c r="F83" s="197">
        <v>260585</v>
      </c>
      <c r="G83" s="197">
        <v>339553</v>
      </c>
      <c r="H83" s="197">
        <v>431902</v>
      </c>
      <c r="I83" s="198">
        <f t="shared" ref="I83:I90" si="33">IFERROR(H83/G83-1,"-")</f>
        <v>0.27197226942480257</v>
      </c>
      <c r="J83" s="199">
        <f t="shared" si="30"/>
        <v>0.37303971591974805</v>
      </c>
      <c r="K83" s="197">
        <f t="shared" si="31"/>
        <v>92349</v>
      </c>
      <c r="L83" s="197">
        <f t="shared" si="32"/>
        <v>117343</v>
      </c>
      <c r="M83" s="198">
        <f t="shared" ref="M83:M90" si="34">H83/H$8</f>
        <v>2.0814856157672455E-2</v>
      </c>
      <c r="N83" s="200"/>
    </row>
    <row r="84" spans="1:14" s="74" customFormat="1" x14ac:dyDescent="0.25">
      <c r="A84" s="195"/>
      <c r="B84" s="196" t="s">
        <v>113</v>
      </c>
      <c r="C84" s="197">
        <v>1079462</v>
      </c>
      <c r="D84" s="197">
        <v>915772</v>
      </c>
      <c r="E84" s="197">
        <v>383453</v>
      </c>
      <c r="F84" s="197">
        <v>541030</v>
      </c>
      <c r="G84" s="197">
        <v>679879</v>
      </c>
      <c r="H84" s="197">
        <v>810815</v>
      </c>
      <c r="I84" s="198">
        <f t="shared" si="33"/>
        <v>0.19258721037125714</v>
      </c>
      <c r="J84" s="199">
        <f t="shared" si="30"/>
        <v>-0.11461040521003041</v>
      </c>
      <c r="K84" s="197">
        <f t="shared" si="31"/>
        <v>130936</v>
      </c>
      <c r="L84" s="197">
        <f t="shared" si="32"/>
        <v>-104957</v>
      </c>
      <c r="M84" s="198">
        <f t="shared" si="34"/>
        <v>3.907598852397811E-2</v>
      </c>
      <c r="N84" s="200"/>
    </row>
    <row r="85" spans="1:14" x14ac:dyDescent="0.25">
      <c r="A85" s="195"/>
      <c r="B85" s="196" t="s">
        <v>116</v>
      </c>
      <c r="C85" s="197">
        <v>86776</v>
      </c>
      <c r="D85" s="197">
        <v>97049</v>
      </c>
      <c r="E85" s="197">
        <v>35742</v>
      </c>
      <c r="F85" s="197">
        <v>100552</v>
      </c>
      <c r="G85" s="197">
        <v>140498</v>
      </c>
      <c r="H85" s="197">
        <v>221925</v>
      </c>
      <c r="I85" s="198">
        <f t="shared" si="33"/>
        <v>0.57955985138578492</v>
      </c>
      <c r="J85" s="199">
        <f t="shared" si="30"/>
        <v>1.2867314449401848</v>
      </c>
      <c r="K85" s="197">
        <f t="shared" si="31"/>
        <v>81427</v>
      </c>
      <c r="L85" s="197">
        <f t="shared" si="32"/>
        <v>124876</v>
      </c>
      <c r="M85" s="198">
        <f t="shared" si="34"/>
        <v>1.0695335869691411E-2</v>
      </c>
      <c r="N85" s="101"/>
    </row>
    <row r="86" spans="1:14" x14ac:dyDescent="0.25">
      <c r="A86" s="195"/>
      <c r="B86" s="196" t="s">
        <v>123</v>
      </c>
      <c r="C86" s="197">
        <v>53965</v>
      </c>
      <c r="D86" s="197">
        <v>39640</v>
      </c>
      <c r="E86" s="197">
        <v>10923</v>
      </c>
      <c r="F86" s="197">
        <v>37868</v>
      </c>
      <c r="G86" s="197">
        <v>41944</v>
      </c>
      <c r="H86" s="197">
        <v>67417</v>
      </c>
      <c r="I86" s="198">
        <f t="shared" si="33"/>
        <v>0.60730974632843782</v>
      </c>
      <c r="J86" s="199">
        <f t="shared" si="30"/>
        <v>0.70073158425832482</v>
      </c>
      <c r="K86" s="197">
        <f t="shared" si="31"/>
        <v>25473</v>
      </c>
      <c r="L86" s="197">
        <f t="shared" si="32"/>
        <v>27777</v>
      </c>
      <c r="M86" s="198">
        <f t="shared" si="34"/>
        <v>3.2490591791235141E-3</v>
      </c>
      <c r="N86" s="101"/>
    </row>
    <row r="87" spans="1:14" x14ac:dyDescent="0.25">
      <c r="A87" s="195"/>
      <c r="B87" s="196" t="s">
        <v>119</v>
      </c>
      <c r="C87" s="197">
        <v>31544</v>
      </c>
      <c r="D87" s="197">
        <v>27718</v>
      </c>
      <c r="E87" s="197">
        <v>7617</v>
      </c>
      <c r="F87" s="197">
        <v>18858</v>
      </c>
      <c r="G87" s="197">
        <v>22888</v>
      </c>
      <c r="H87" s="197">
        <v>32457</v>
      </c>
      <c r="I87" s="198">
        <f t="shared" si="33"/>
        <v>0.41807934288710236</v>
      </c>
      <c r="J87" s="199">
        <f t="shared" si="30"/>
        <v>0.17097193159679636</v>
      </c>
      <c r="K87" s="197">
        <f t="shared" si="31"/>
        <v>9569</v>
      </c>
      <c r="L87" s="197">
        <f t="shared" si="32"/>
        <v>4739</v>
      </c>
      <c r="M87" s="198">
        <f t="shared" si="34"/>
        <v>1.5642154616315157E-3</v>
      </c>
      <c r="N87" s="101"/>
    </row>
    <row r="88" spans="1:14" x14ac:dyDescent="0.25">
      <c r="A88" s="195"/>
      <c r="B88" s="196" t="s">
        <v>128</v>
      </c>
      <c r="C88" s="197">
        <v>40267</v>
      </c>
      <c r="D88" s="197">
        <v>45974</v>
      </c>
      <c r="E88" s="197">
        <v>30187</v>
      </c>
      <c r="F88" s="197">
        <v>31874</v>
      </c>
      <c r="G88" s="197">
        <v>48452</v>
      </c>
      <c r="H88" s="197">
        <v>43908</v>
      </c>
      <c r="I88" s="198">
        <f t="shared" si="33"/>
        <v>-9.37835383472303E-2</v>
      </c>
      <c r="J88" s="199">
        <f t="shared" si="30"/>
        <v>-4.4938443468047207E-2</v>
      </c>
      <c r="K88" s="197">
        <f t="shared" si="31"/>
        <v>-4544</v>
      </c>
      <c r="L88" s="197">
        <f t="shared" si="32"/>
        <v>-2066</v>
      </c>
      <c r="M88" s="198">
        <f t="shared" si="34"/>
        <v>2.1160788886624331E-3</v>
      </c>
      <c r="N88" s="101"/>
    </row>
    <row r="89" spans="1:14" x14ac:dyDescent="0.25">
      <c r="A89" s="195" t="s">
        <v>144</v>
      </c>
      <c r="B89" s="196" t="s">
        <v>131</v>
      </c>
      <c r="C89" s="197">
        <v>78642</v>
      </c>
      <c r="D89" s="197">
        <v>62476</v>
      </c>
      <c r="E89" s="197">
        <v>48638</v>
      </c>
      <c r="F89" s="197">
        <v>27744</v>
      </c>
      <c r="G89" s="197">
        <v>48239</v>
      </c>
      <c r="H89" s="197">
        <v>51255</v>
      </c>
      <c r="I89" s="198">
        <f t="shared" si="33"/>
        <v>6.2522025746802434E-2</v>
      </c>
      <c r="J89" s="199">
        <f t="shared" si="30"/>
        <v>-0.17960496830783024</v>
      </c>
      <c r="K89" s="197">
        <f t="shared" si="31"/>
        <v>3016</v>
      </c>
      <c r="L89" s="197">
        <f t="shared" si="32"/>
        <v>-11221</v>
      </c>
      <c r="M89" s="198">
        <f t="shared" si="34"/>
        <v>2.4701563140747248E-3</v>
      </c>
      <c r="N89" s="101"/>
    </row>
    <row r="90" spans="1:14" x14ac:dyDescent="0.25">
      <c r="A90" s="195" t="s">
        <v>145</v>
      </c>
      <c r="B90" s="202" t="s">
        <v>145</v>
      </c>
      <c r="C90" s="203">
        <f t="shared" ref="C90:H90" si="35">C82-SUM(C83:C89)</f>
        <v>531481</v>
      </c>
      <c r="D90" s="203">
        <f t="shared" si="35"/>
        <v>549357</v>
      </c>
      <c r="E90" s="203">
        <f t="shared" si="35"/>
        <v>240780</v>
      </c>
      <c r="F90" s="203">
        <f t="shared" si="35"/>
        <v>408792</v>
      </c>
      <c r="G90" s="203">
        <f t="shared" si="35"/>
        <v>556519</v>
      </c>
      <c r="H90" s="203">
        <f t="shared" si="35"/>
        <v>645886</v>
      </c>
      <c r="I90" s="204">
        <f t="shared" si="33"/>
        <v>0.16058211849011439</v>
      </c>
      <c r="J90" s="205">
        <f t="shared" si="30"/>
        <v>0.17571269684376456</v>
      </c>
      <c r="K90" s="203">
        <f>H90-G90</f>
        <v>89367</v>
      </c>
      <c r="L90" s="203">
        <f t="shared" si="32"/>
        <v>96529</v>
      </c>
      <c r="M90" s="204">
        <f t="shared" si="34"/>
        <v>3.1127487680664669E-2</v>
      </c>
      <c r="N90" s="101"/>
    </row>
    <row r="91" spans="1:14" s="178" customFormat="1" x14ac:dyDescent="0.25">
      <c r="A91" s="195"/>
      <c r="B91" s="187" t="s">
        <v>49</v>
      </c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</row>
    <row r="92" spans="1:14" x14ac:dyDescent="0.25">
      <c r="A92" s="195"/>
      <c r="B92" s="188" t="s">
        <v>68</v>
      </c>
      <c r="C92" s="212">
        <v>81692</v>
      </c>
      <c r="D92" s="212">
        <v>81129</v>
      </c>
      <c r="E92" s="212">
        <v>33659</v>
      </c>
      <c r="F92" s="212">
        <v>79758</v>
      </c>
      <c r="G92" s="212">
        <v>89670</v>
      </c>
      <c r="H92" s="212">
        <v>91218</v>
      </c>
      <c r="I92" s="213">
        <f>IFERROR(H92/G92-1,"-")</f>
        <v>1.7263298762127732E-2</v>
      </c>
      <c r="J92" s="213">
        <f>IFERROR(H92/D92-1,"-")</f>
        <v>0.12435750471471363</v>
      </c>
      <c r="K92" s="212">
        <f>H92-G92</f>
        <v>1548</v>
      </c>
      <c r="L92" s="212">
        <f>H92-D92</f>
        <v>10089</v>
      </c>
      <c r="M92" s="213">
        <f>H92/H$8</f>
        <v>4.3961119628771481E-3</v>
      </c>
      <c r="N92" s="101"/>
    </row>
    <row r="93" spans="1:14" x14ac:dyDescent="0.25">
      <c r="A93" s="195" t="s">
        <v>96</v>
      </c>
      <c r="B93" s="191" t="s">
        <v>97</v>
      </c>
      <c r="C93" s="192">
        <v>40678</v>
      </c>
      <c r="D93" s="192">
        <v>41989</v>
      </c>
      <c r="E93" s="192">
        <v>13378</v>
      </c>
      <c r="F93" s="192">
        <v>40667</v>
      </c>
      <c r="G93" s="192">
        <v>44097</v>
      </c>
      <c r="H93" s="192">
        <v>39604</v>
      </c>
      <c r="I93" s="193">
        <f>IFERROR(H93/G93-1,"-")</f>
        <v>-0.10188901739347345</v>
      </c>
      <c r="J93" s="194">
        <f t="shared" ref="J93:J104" si="36">IFERROR(H93/D93-1,"-")</f>
        <v>-5.6800590630879499E-2</v>
      </c>
      <c r="K93" s="192">
        <f t="shared" ref="K93:K103" si="37">H93-G93</f>
        <v>-4493</v>
      </c>
      <c r="L93" s="192">
        <f t="shared" ref="L93:L104" si="38">H93-D93</f>
        <v>-2385</v>
      </c>
      <c r="M93" s="193">
        <f>H93/H$8</f>
        <v>1.9086541930078119E-3</v>
      </c>
      <c r="N93" s="101"/>
    </row>
    <row r="94" spans="1:14" x14ac:dyDescent="0.25">
      <c r="A94" s="195" t="s">
        <v>103</v>
      </c>
      <c r="B94" s="196" t="s">
        <v>103</v>
      </c>
      <c r="C94" s="197">
        <v>17606</v>
      </c>
      <c r="D94" s="197">
        <v>17325</v>
      </c>
      <c r="E94" s="197">
        <v>6425</v>
      </c>
      <c r="F94" s="197">
        <v>17927</v>
      </c>
      <c r="G94" s="197">
        <v>11336</v>
      </c>
      <c r="H94" s="197">
        <v>10885</v>
      </c>
      <c r="I94" s="198">
        <f>IFERROR(H94/G94-1,"-")</f>
        <v>-3.9784756527875831E-2</v>
      </c>
      <c r="J94" s="199">
        <f t="shared" si="36"/>
        <v>-0.37171717171717167</v>
      </c>
      <c r="K94" s="197">
        <f t="shared" si="37"/>
        <v>-451</v>
      </c>
      <c r="L94" s="197">
        <f t="shared" si="38"/>
        <v>-6440</v>
      </c>
      <c r="M94" s="198">
        <f>H94/H$8</f>
        <v>5.2458592290905044E-4</v>
      </c>
      <c r="N94" s="101"/>
    </row>
    <row r="95" spans="1:14" x14ac:dyDescent="0.25">
      <c r="A95" s="195" t="s">
        <v>100</v>
      </c>
      <c r="B95" s="196" t="s">
        <v>100</v>
      </c>
      <c r="C95" s="197">
        <v>23072</v>
      </c>
      <c r="D95" s="197">
        <v>24664</v>
      </c>
      <c r="E95" s="197">
        <v>6953</v>
      </c>
      <c r="F95" s="197">
        <v>22740</v>
      </c>
      <c r="G95" s="197">
        <v>32761</v>
      </c>
      <c r="H95" s="197">
        <v>28719</v>
      </c>
      <c r="I95" s="198">
        <f>IFERROR(H95/G95-1,"-")</f>
        <v>-0.12337840725252591</v>
      </c>
      <c r="J95" s="199">
        <f t="shared" si="36"/>
        <v>0.1644096659098282</v>
      </c>
      <c r="K95" s="197">
        <f t="shared" si="37"/>
        <v>-4042</v>
      </c>
      <c r="L95" s="197">
        <f t="shared" si="38"/>
        <v>4055</v>
      </c>
      <c r="M95" s="198">
        <f>H95/H$8</f>
        <v>1.3840682700987615E-3</v>
      </c>
      <c r="N95" s="101"/>
    </row>
    <row r="96" spans="1:14" x14ac:dyDescent="0.25">
      <c r="A96" s="195"/>
      <c r="B96" s="191" t="s">
        <v>107</v>
      </c>
      <c r="C96" s="192">
        <v>41014</v>
      </c>
      <c r="D96" s="192">
        <v>39140</v>
      </c>
      <c r="E96" s="192">
        <v>20281</v>
      </c>
      <c r="F96" s="192">
        <v>39091</v>
      </c>
      <c r="G96" s="192">
        <v>45573</v>
      </c>
      <c r="H96" s="192">
        <v>51614</v>
      </c>
      <c r="I96" s="193">
        <f>IFERROR(H96/G96-1,"-")</f>
        <v>0.13255655761086604</v>
      </c>
      <c r="J96" s="194">
        <f t="shared" si="36"/>
        <v>0.31870209504343383</v>
      </c>
      <c r="K96" s="192">
        <f t="shared" si="37"/>
        <v>6041</v>
      </c>
      <c r="L96" s="192">
        <f t="shared" si="38"/>
        <v>12474</v>
      </c>
      <c r="M96" s="193">
        <f>H96/H$8</f>
        <v>2.4874577698693365E-3</v>
      </c>
      <c r="N96" s="101"/>
    </row>
    <row r="97" spans="1:14" s="74" customFormat="1" x14ac:dyDescent="0.25">
      <c r="A97" s="195"/>
      <c r="B97" s="196" t="s">
        <v>110</v>
      </c>
      <c r="C97" s="197">
        <v>4566</v>
      </c>
      <c r="D97" s="197">
        <v>5646</v>
      </c>
      <c r="E97" s="197">
        <v>4441</v>
      </c>
      <c r="F97" s="197">
        <v>5474</v>
      </c>
      <c r="G97" s="197">
        <v>7202</v>
      </c>
      <c r="H97" s="197">
        <v>8421</v>
      </c>
      <c r="I97" s="198">
        <f t="shared" ref="I97:I104" si="39">IFERROR(H97/G97-1,"-")</f>
        <v>0.16925853929464041</v>
      </c>
      <c r="J97" s="199">
        <f t="shared" si="36"/>
        <v>0.49149840595111582</v>
      </c>
      <c r="K97" s="197">
        <f t="shared" si="37"/>
        <v>1219</v>
      </c>
      <c r="L97" s="197">
        <f t="shared" si="38"/>
        <v>2775</v>
      </c>
      <c r="M97" s="198">
        <f t="shared" ref="M97:M104" si="40">H97/H$8</f>
        <v>4.0583721238558691E-4</v>
      </c>
      <c r="N97" s="200"/>
    </row>
    <row r="98" spans="1:14" s="74" customFormat="1" x14ac:dyDescent="0.25">
      <c r="A98" s="195"/>
      <c r="B98" s="196" t="s">
        <v>113</v>
      </c>
      <c r="C98" s="197">
        <v>15486</v>
      </c>
      <c r="D98" s="197">
        <v>13083</v>
      </c>
      <c r="E98" s="197">
        <v>6467</v>
      </c>
      <c r="F98" s="197">
        <v>12221</v>
      </c>
      <c r="G98" s="197">
        <v>13422</v>
      </c>
      <c r="H98" s="197">
        <v>15403</v>
      </c>
      <c r="I98" s="198">
        <f t="shared" si="39"/>
        <v>0.14759350320369546</v>
      </c>
      <c r="J98" s="199">
        <f t="shared" si="36"/>
        <v>0.17732935870977595</v>
      </c>
      <c r="K98" s="197">
        <f t="shared" si="37"/>
        <v>1981</v>
      </c>
      <c r="L98" s="197">
        <f t="shared" si="38"/>
        <v>2320</v>
      </c>
      <c r="M98" s="198">
        <f t="shared" si="40"/>
        <v>7.423240211821868E-4</v>
      </c>
      <c r="N98" s="200"/>
    </row>
    <row r="99" spans="1:14" x14ac:dyDescent="0.25">
      <c r="A99" s="195"/>
      <c r="B99" s="196" t="s">
        <v>116</v>
      </c>
      <c r="C99" s="197">
        <v>5311</v>
      </c>
      <c r="D99" s="197">
        <v>5230</v>
      </c>
      <c r="E99" s="197">
        <v>2656</v>
      </c>
      <c r="F99" s="197">
        <v>4754</v>
      </c>
      <c r="G99" s="197">
        <v>5298</v>
      </c>
      <c r="H99" s="197">
        <v>6232</v>
      </c>
      <c r="I99" s="198">
        <f t="shared" si="39"/>
        <v>0.17629294073235191</v>
      </c>
      <c r="J99" s="199">
        <f t="shared" si="36"/>
        <v>0.1915869980879541</v>
      </c>
      <c r="K99" s="197">
        <f t="shared" si="37"/>
        <v>934</v>
      </c>
      <c r="L99" s="197">
        <f t="shared" si="38"/>
        <v>1002</v>
      </c>
      <c r="M99" s="198">
        <f t="shared" si="40"/>
        <v>3.0034170616161711E-4</v>
      </c>
      <c r="N99" s="101"/>
    </row>
    <row r="100" spans="1:14" x14ac:dyDescent="0.25">
      <c r="A100" s="195"/>
      <c r="B100" s="196" t="s">
        <v>123</v>
      </c>
      <c r="C100" s="197">
        <v>1574</v>
      </c>
      <c r="D100" s="197">
        <v>1323</v>
      </c>
      <c r="E100" s="197">
        <v>839</v>
      </c>
      <c r="F100" s="197">
        <v>2720</v>
      </c>
      <c r="G100" s="197">
        <v>2323</v>
      </c>
      <c r="H100" s="197">
        <v>2822</v>
      </c>
      <c r="I100" s="198">
        <f t="shared" si="39"/>
        <v>0.21480843736547572</v>
      </c>
      <c r="J100" s="199">
        <f t="shared" si="36"/>
        <v>1.1330309901738471</v>
      </c>
      <c r="K100" s="197">
        <f t="shared" si="37"/>
        <v>499</v>
      </c>
      <c r="L100" s="197">
        <f t="shared" si="38"/>
        <v>1499</v>
      </c>
      <c r="M100" s="198">
        <f t="shared" si="40"/>
        <v>1.3600197284789527E-4</v>
      </c>
      <c r="N100" s="101"/>
    </row>
    <row r="101" spans="1:14" x14ac:dyDescent="0.25">
      <c r="A101" s="195"/>
      <c r="B101" s="196" t="s">
        <v>119</v>
      </c>
      <c r="C101" s="197">
        <v>963</v>
      </c>
      <c r="D101" s="197">
        <v>943</v>
      </c>
      <c r="E101" s="197">
        <v>294</v>
      </c>
      <c r="F101" s="197">
        <v>1281</v>
      </c>
      <c r="G101" s="197">
        <v>986</v>
      </c>
      <c r="H101" s="197">
        <v>1399</v>
      </c>
      <c r="I101" s="198">
        <f t="shared" si="39"/>
        <v>0.41886409736308305</v>
      </c>
      <c r="J101" s="199">
        <f t="shared" si="36"/>
        <v>0.4835630965005302</v>
      </c>
      <c r="K101" s="197">
        <f t="shared" si="37"/>
        <v>413</v>
      </c>
      <c r="L101" s="197">
        <f t="shared" si="38"/>
        <v>456</v>
      </c>
      <c r="M101" s="198">
        <f t="shared" si="40"/>
        <v>6.7422664781787919E-5</v>
      </c>
      <c r="N101" s="101"/>
    </row>
    <row r="102" spans="1:14" x14ac:dyDescent="0.25">
      <c r="A102" s="195"/>
      <c r="B102" s="196" t="s">
        <v>128</v>
      </c>
      <c r="C102" s="197">
        <v>221</v>
      </c>
      <c r="D102" s="197">
        <v>312</v>
      </c>
      <c r="E102" s="197">
        <v>565</v>
      </c>
      <c r="F102" s="197">
        <v>540</v>
      </c>
      <c r="G102" s="197">
        <v>278</v>
      </c>
      <c r="H102" s="197">
        <v>592</v>
      </c>
      <c r="I102" s="198">
        <f t="shared" si="39"/>
        <v>1.1294964028776979</v>
      </c>
      <c r="J102" s="199">
        <f t="shared" si="36"/>
        <v>0.89743589743589736</v>
      </c>
      <c r="K102" s="197">
        <f t="shared" si="37"/>
        <v>314</v>
      </c>
      <c r="L102" s="197">
        <f t="shared" si="38"/>
        <v>280</v>
      </c>
      <c r="M102" s="198">
        <f t="shared" si="40"/>
        <v>2.8530534346546424E-5</v>
      </c>
      <c r="N102" s="101"/>
    </row>
    <row r="103" spans="1:14" x14ac:dyDescent="0.25">
      <c r="A103" s="195" t="s">
        <v>144</v>
      </c>
      <c r="B103" s="196" t="s">
        <v>131</v>
      </c>
      <c r="C103" s="197">
        <v>649</v>
      </c>
      <c r="D103" s="197">
        <v>356</v>
      </c>
      <c r="E103" s="197">
        <v>210</v>
      </c>
      <c r="F103" s="197">
        <v>227</v>
      </c>
      <c r="G103" s="197">
        <v>606</v>
      </c>
      <c r="H103" s="197">
        <v>824</v>
      </c>
      <c r="I103" s="198">
        <f t="shared" si="39"/>
        <v>0.35973597359735976</v>
      </c>
      <c r="J103" s="199">
        <f t="shared" si="36"/>
        <v>1.3146067415730336</v>
      </c>
      <c r="K103" s="197">
        <f t="shared" si="37"/>
        <v>218</v>
      </c>
      <c r="L103" s="197">
        <f t="shared" si="38"/>
        <v>468</v>
      </c>
      <c r="M103" s="198">
        <f t="shared" si="40"/>
        <v>3.9711419428301105E-5</v>
      </c>
      <c r="N103" s="101"/>
    </row>
    <row r="104" spans="1:14" x14ac:dyDescent="0.25">
      <c r="A104" s="195" t="s">
        <v>145</v>
      </c>
      <c r="B104" s="202" t="s">
        <v>145</v>
      </c>
      <c r="C104" s="203">
        <f t="shared" ref="C104:H104" si="41">C96-SUM(C97:C103)</f>
        <v>12244</v>
      </c>
      <c r="D104" s="203">
        <f t="shared" si="41"/>
        <v>12247</v>
      </c>
      <c r="E104" s="203">
        <f t="shared" si="41"/>
        <v>4809</v>
      </c>
      <c r="F104" s="203">
        <f t="shared" si="41"/>
        <v>11874</v>
      </c>
      <c r="G104" s="203">
        <f t="shared" si="41"/>
        <v>15458</v>
      </c>
      <c r="H104" s="203">
        <f t="shared" si="41"/>
        <v>15921</v>
      </c>
      <c r="I104" s="204">
        <f t="shared" si="39"/>
        <v>2.9952128347781048E-2</v>
      </c>
      <c r="J104" s="205">
        <f t="shared" si="36"/>
        <v>0.29999183473503721</v>
      </c>
      <c r="K104" s="203">
        <f>H104-G104</f>
        <v>463</v>
      </c>
      <c r="L104" s="203">
        <f t="shared" si="38"/>
        <v>3674</v>
      </c>
      <c r="M104" s="204">
        <f t="shared" si="40"/>
        <v>7.6728823873541488E-4</v>
      </c>
      <c r="N104" s="101"/>
    </row>
    <row r="105" spans="1:14" s="178" customFormat="1" x14ac:dyDescent="0.25">
      <c r="A105" s="195"/>
      <c r="B105" s="187" t="s">
        <v>50</v>
      </c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</row>
    <row r="106" spans="1:14" x14ac:dyDescent="0.25">
      <c r="A106" s="195"/>
      <c r="B106" s="188" t="s">
        <v>68</v>
      </c>
      <c r="C106" s="212">
        <v>615098</v>
      </c>
      <c r="D106" s="212">
        <v>600413</v>
      </c>
      <c r="E106" s="212">
        <v>248643</v>
      </c>
      <c r="F106" s="212">
        <v>716456</v>
      </c>
      <c r="G106" s="212">
        <v>803223</v>
      </c>
      <c r="H106" s="212">
        <v>845212</v>
      </c>
      <c r="I106" s="213">
        <f>IFERROR(H106/G106-1,"-")</f>
        <v>5.2275644497231877E-2</v>
      </c>
      <c r="J106" s="213">
        <f>IFERROR(H106/D106-1,"-")</f>
        <v>0.40771768765832861</v>
      </c>
      <c r="K106" s="212">
        <f>H106-G106</f>
        <v>41989</v>
      </c>
      <c r="L106" s="212">
        <f>H106-D106</f>
        <v>244799</v>
      </c>
      <c r="M106" s="213">
        <f>H106/H$8</f>
        <v>4.0733699317758776E-2</v>
      </c>
      <c r="N106" s="101"/>
    </row>
    <row r="107" spans="1:14" x14ac:dyDescent="0.25">
      <c r="A107" s="195" t="s">
        <v>96</v>
      </c>
      <c r="B107" s="191" t="s">
        <v>97</v>
      </c>
      <c r="C107" s="192">
        <v>83973</v>
      </c>
      <c r="D107" s="192">
        <v>74554</v>
      </c>
      <c r="E107" s="192">
        <v>42776</v>
      </c>
      <c r="F107" s="192">
        <v>91706</v>
      </c>
      <c r="G107" s="192">
        <v>120161</v>
      </c>
      <c r="H107" s="192">
        <v>117785</v>
      </c>
      <c r="I107" s="193">
        <f>IFERROR(H107/G107-1,"-")</f>
        <v>-1.9773470593620224E-2</v>
      </c>
      <c r="J107" s="194">
        <f t="shared" ref="J107:J118" si="42">IFERROR(H107/D107-1,"-")</f>
        <v>0.57986157684363016</v>
      </c>
      <c r="K107" s="192">
        <f t="shared" ref="K107:K117" si="43">H107-G107</f>
        <v>-2376</v>
      </c>
      <c r="L107" s="192">
        <f t="shared" ref="L107:L118" si="44">H107-D107</f>
        <v>43231</v>
      </c>
      <c r="M107" s="193">
        <f>H107/H$8</f>
        <v>5.6764678851485987E-3</v>
      </c>
      <c r="N107" s="101"/>
    </row>
    <row r="108" spans="1:14" x14ac:dyDescent="0.25">
      <c r="A108" s="195" t="s">
        <v>103</v>
      </c>
      <c r="B108" s="196" t="s">
        <v>103</v>
      </c>
      <c r="C108" s="197">
        <v>21852</v>
      </c>
      <c r="D108" s="197">
        <v>19309</v>
      </c>
      <c r="E108" s="197">
        <v>3635</v>
      </c>
      <c r="F108" s="197">
        <v>31557</v>
      </c>
      <c r="G108" s="197">
        <v>35572</v>
      </c>
      <c r="H108" s="197">
        <v>29032</v>
      </c>
      <c r="I108" s="198">
        <f>IFERROR(H108/G108-1,"-")</f>
        <v>-0.18385246823344203</v>
      </c>
      <c r="J108" s="199">
        <f t="shared" si="42"/>
        <v>0.50354756849137705</v>
      </c>
      <c r="K108" s="197">
        <f t="shared" si="43"/>
        <v>-6540</v>
      </c>
      <c r="L108" s="197">
        <f t="shared" si="44"/>
        <v>9723</v>
      </c>
      <c r="M108" s="198">
        <f>H108/H$8</f>
        <v>1.3991528262650942E-3</v>
      </c>
      <c r="N108" s="101"/>
    </row>
    <row r="109" spans="1:14" x14ac:dyDescent="0.25">
      <c r="A109" s="195" t="s">
        <v>100</v>
      </c>
      <c r="B109" s="196" t="s">
        <v>100</v>
      </c>
      <c r="C109" s="197">
        <v>62121</v>
      </c>
      <c r="D109" s="197">
        <v>55245</v>
      </c>
      <c r="E109" s="197">
        <v>39141</v>
      </c>
      <c r="F109" s="197">
        <v>60149</v>
      </c>
      <c r="G109" s="197">
        <v>84589</v>
      </c>
      <c r="H109" s="197">
        <v>88753</v>
      </c>
      <c r="I109" s="198">
        <f>IFERROR(H109/G109-1,"-")</f>
        <v>4.9226258733405137E-2</v>
      </c>
      <c r="J109" s="199">
        <f t="shared" si="42"/>
        <v>0.60653452801158481</v>
      </c>
      <c r="K109" s="197">
        <f t="shared" si="43"/>
        <v>4164</v>
      </c>
      <c r="L109" s="197">
        <f t="shared" si="44"/>
        <v>33508</v>
      </c>
      <c r="M109" s="198">
        <f>H109/H$8</f>
        <v>4.2773150588835051E-3</v>
      </c>
      <c r="N109" s="101"/>
    </row>
    <row r="110" spans="1:14" x14ac:dyDescent="0.25">
      <c r="A110" s="195"/>
      <c r="B110" s="191" t="s">
        <v>107</v>
      </c>
      <c r="C110" s="192">
        <v>531125</v>
      </c>
      <c r="D110" s="192">
        <v>525859</v>
      </c>
      <c r="E110" s="192">
        <v>205867</v>
      </c>
      <c r="F110" s="192">
        <v>624750</v>
      </c>
      <c r="G110" s="192">
        <v>683062</v>
      </c>
      <c r="H110" s="192">
        <v>727427</v>
      </c>
      <c r="I110" s="193">
        <f>IFERROR(H110/G110-1,"-")</f>
        <v>6.495018021790111E-2</v>
      </c>
      <c r="J110" s="194">
        <f t="shared" si="42"/>
        <v>0.38331187637750808</v>
      </c>
      <c r="K110" s="192">
        <f t="shared" si="43"/>
        <v>44365</v>
      </c>
      <c r="L110" s="192">
        <f t="shared" si="44"/>
        <v>201568</v>
      </c>
      <c r="M110" s="193">
        <f>H110/H$8</f>
        <v>3.5057231432610178E-2</v>
      </c>
      <c r="N110" s="101"/>
    </row>
    <row r="111" spans="1:14" s="74" customFormat="1" x14ac:dyDescent="0.25">
      <c r="A111" s="195"/>
      <c r="B111" s="196" t="s">
        <v>110</v>
      </c>
      <c r="C111" s="197">
        <v>297024</v>
      </c>
      <c r="D111" s="197">
        <v>282267</v>
      </c>
      <c r="E111" s="197">
        <v>117809</v>
      </c>
      <c r="F111" s="197">
        <v>376995</v>
      </c>
      <c r="G111" s="197">
        <v>411458</v>
      </c>
      <c r="H111" s="197">
        <v>437572</v>
      </c>
      <c r="I111" s="198">
        <f t="shared" ref="I111:I118" si="45">IFERROR(H111/G111-1,"-")</f>
        <v>6.3466988125154833E-2</v>
      </c>
      <c r="J111" s="199">
        <f t="shared" si="42"/>
        <v>0.55020601062114949</v>
      </c>
      <c r="K111" s="197">
        <f t="shared" si="43"/>
        <v>26114</v>
      </c>
      <c r="L111" s="197">
        <f t="shared" si="44"/>
        <v>155305</v>
      </c>
      <c r="M111" s="198">
        <f t="shared" ref="M111:M118" si="46">H111/H$8</f>
        <v>2.1088113133592927E-2</v>
      </c>
      <c r="N111" s="200"/>
    </row>
    <row r="112" spans="1:14" s="74" customFormat="1" x14ac:dyDescent="0.25">
      <c r="A112" s="195"/>
      <c r="B112" s="196" t="s">
        <v>113</v>
      </c>
      <c r="C112" s="197">
        <v>66359</v>
      </c>
      <c r="D112" s="197">
        <v>52644</v>
      </c>
      <c r="E112" s="197">
        <v>14803</v>
      </c>
      <c r="F112" s="197">
        <v>27921</v>
      </c>
      <c r="G112" s="197">
        <v>37035</v>
      </c>
      <c r="H112" s="197">
        <v>33099</v>
      </c>
      <c r="I112" s="198">
        <f t="shared" si="45"/>
        <v>-0.10627784528149054</v>
      </c>
      <c r="J112" s="199">
        <f t="shared" si="42"/>
        <v>-0.37126738089810807</v>
      </c>
      <c r="K112" s="197">
        <f t="shared" si="43"/>
        <v>-3936</v>
      </c>
      <c r="L112" s="197">
        <f t="shared" si="44"/>
        <v>-19545</v>
      </c>
      <c r="M112" s="198">
        <f t="shared" si="46"/>
        <v>1.5951556694870611E-3</v>
      </c>
      <c r="N112" s="200"/>
    </row>
    <row r="113" spans="1:14" x14ac:dyDescent="0.25">
      <c r="A113" s="195"/>
      <c r="B113" s="196" t="s">
        <v>116</v>
      </c>
      <c r="C113" s="197">
        <v>60044</v>
      </c>
      <c r="D113" s="197">
        <v>59159</v>
      </c>
      <c r="E113" s="197">
        <v>7410</v>
      </c>
      <c r="F113" s="197">
        <v>35399</v>
      </c>
      <c r="G113" s="197">
        <v>49821</v>
      </c>
      <c r="H113" s="197">
        <v>42952</v>
      </c>
      <c r="I113" s="198">
        <f t="shared" si="45"/>
        <v>-0.13787358744304612</v>
      </c>
      <c r="J113" s="199">
        <f t="shared" si="42"/>
        <v>-0.27395662536554033</v>
      </c>
      <c r="K113" s="197">
        <f t="shared" si="43"/>
        <v>-6869</v>
      </c>
      <c r="L113" s="197">
        <f t="shared" si="44"/>
        <v>-16207</v>
      </c>
      <c r="M113" s="198">
        <f t="shared" si="46"/>
        <v>2.0700059311703749E-3</v>
      </c>
      <c r="N113" s="101"/>
    </row>
    <row r="114" spans="1:14" x14ac:dyDescent="0.25">
      <c r="A114" s="195"/>
      <c r="B114" s="196" t="s">
        <v>123</v>
      </c>
      <c r="C114" s="197">
        <v>9449</v>
      </c>
      <c r="D114" s="197">
        <v>11437</v>
      </c>
      <c r="E114" s="197">
        <v>4179</v>
      </c>
      <c r="F114" s="197">
        <v>26570</v>
      </c>
      <c r="G114" s="197">
        <v>22048</v>
      </c>
      <c r="H114" s="197">
        <v>24551</v>
      </c>
      <c r="I114" s="198">
        <f t="shared" si="45"/>
        <v>0.11352503628447019</v>
      </c>
      <c r="J114" s="199">
        <f t="shared" si="42"/>
        <v>1.1466293608463758</v>
      </c>
      <c r="K114" s="197">
        <f t="shared" si="43"/>
        <v>2503</v>
      </c>
      <c r="L114" s="197">
        <f t="shared" si="44"/>
        <v>13114</v>
      </c>
      <c r="M114" s="198">
        <f t="shared" si="46"/>
        <v>1.183197886388617E-3</v>
      </c>
      <c r="N114" s="101"/>
    </row>
    <row r="115" spans="1:14" x14ac:dyDescent="0.25">
      <c r="A115" s="195"/>
      <c r="B115" s="196" t="s">
        <v>119</v>
      </c>
      <c r="C115" s="197">
        <v>15203</v>
      </c>
      <c r="D115" s="197">
        <v>19269</v>
      </c>
      <c r="E115" s="197">
        <v>5827</v>
      </c>
      <c r="F115" s="197">
        <v>27329</v>
      </c>
      <c r="G115" s="197">
        <v>28296</v>
      </c>
      <c r="H115" s="197">
        <v>18839</v>
      </c>
      <c r="I115" s="198">
        <f t="shared" si="45"/>
        <v>-0.33421685043822447</v>
      </c>
      <c r="J115" s="199">
        <f t="shared" si="42"/>
        <v>-2.2315636514608994E-2</v>
      </c>
      <c r="K115" s="197">
        <f t="shared" si="43"/>
        <v>-9457</v>
      </c>
      <c r="L115" s="197">
        <f t="shared" si="44"/>
        <v>-430</v>
      </c>
      <c r="M115" s="198">
        <f t="shared" si="46"/>
        <v>9.0791678472058803E-4</v>
      </c>
      <c r="N115" s="101"/>
    </row>
    <row r="116" spans="1:14" x14ac:dyDescent="0.25">
      <c r="A116" s="195"/>
      <c r="B116" s="196" t="s">
        <v>128</v>
      </c>
      <c r="C116" s="197">
        <v>2797</v>
      </c>
      <c r="D116" s="197">
        <v>3695</v>
      </c>
      <c r="E116" s="197">
        <v>2277</v>
      </c>
      <c r="F116" s="197">
        <v>3665</v>
      </c>
      <c r="G116" s="197">
        <v>6774</v>
      </c>
      <c r="H116" s="197">
        <v>9961</v>
      </c>
      <c r="I116" s="198">
        <f t="shared" si="45"/>
        <v>0.47047534691467385</v>
      </c>
      <c r="J116" s="199">
        <f t="shared" si="42"/>
        <v>1.6958051420838971</v>
      </c>
      <c r="K116" s="197">
        <f t="shared" si="43"/>
        <v>3187</v>
      </c>
      <c r="L116" s="197">
        <f t="shared" si="44"/>
        <v>6266</v>
      </c>
      <c r="M116" s="198">
        <f t="shared" si="46"/>
        <v>4.8005515646275157E-4</v>
      </c>
      <c r="N116" s="101"/>
    </row>
    <row r="117" spans="1:14" x14ac:dyDescent="0.25">
      <c r="A117" s="195" t="s">
        <v>144</v>
      </c>
      <c r="B117" s="196" t="s">
        <v>131</v>
      </c>
      <c r="C117" s="197">
        <v>7684</v>
      </c>
      <c r="D117" s="197">
        <v>7921</v>
      </c>
      <c r="E117" s="197">
        <v>7210</v>
      </c>
      <c r="F117" s="197">
        <v>5242</v>
      </c>
      <c r="G117" s="197">
        <v>4254</v>
      </c>
      <c r="H117" s="197">
        <v>8870</v>
      </c>
      <c r="I117" s="198">
        <f t="shared" si="45"/>
        <v>1.0850963798777622</v>
      </c>
      <c r="J117" s="199">
        <f t="shared" si="42"/>
        <v>0.11980810503724282</v>
      </c>
      <c r="K117" s="197">
        <f t="shared" si="43"/>
        <v>4616</v>
      </c>
      <c r="L117" s="197">
        <f t="shared" si="44"/>
        <v>949</v>
      </c>
      <c r="M117" s="198">
        <f t="shared" si="46"/>
        <v>4.2747608049639659E-4</v>
      </c>
      <c r="N117" s="101"/>
    </row>
    <row r="118" spans="1:14" x14ac:dyDescent="0.25">
      <c r="A118" s="195" t="s">
        <v>145</v>
      </c>
      <c r="B118" s="202" t="s">
        <v>145</v>
      </c>
      <c r="C118" s="203">
        <f t="shared" ref="C118:H118" si="47">C110-SUM(C111:C117)</f>
        <v>72565</v>
      </c>
      <c r="D118" s="203">
        <f t="shared" si="47"/>
        <v>89467</v>
      </c>
      <c r="E118" s="203">
        <f t="shared" si="47"/>
        <v>46352</v>
      </c>
      <c r="F118" s="203">
        <f t="shared" si="47"/>
        <v>121629</v>
      </c>
      <c r="G118" s="203">
        <f t="shared" si="47"/>
        <v>123376</v>
      </c>
      <c r="H118" s="203">
        <f t="shared" si="47"/>
        <v>151583</v>
      </c>
      <c r="I118" s="204">
        <f t="shared" si="45"/>
        <v>0.22862631305926606</v>
      </c>
      <c r="J118" s="205">
        <f t="shared" si="42"/>
        <v>0.69428951456961774</v>
      </c>
      <c r="K118" s="203">
        <f>H118-G118</f>
        <v>28207</v>
      </c>
      <c r="L118" s="203">
        <f t="shared" si="44"/>
        <v>62116</v>
      </c>
      <c r="M118" s="204">
        <f t="shared" si="46"/>
        <v>7.305310790291464E-3</v>
      </c>
      <c r="N118" s="101"/>
    </row>
    <row r="119" spans="1:14" s="178" customFormat="1" x14ac:dyDescent="0.25">
      <c r="A119" s="195"/>
      <c r="B119" s="187" t="s">
        <v>51</v>
      </c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</row>
    <row r="120" spans="1:14" x14ac:dyDescent="0.25">
      <c r="A120" s="195"/>
      <c r="B120" s="188" t="s">
        <v>68</v>
      </c>
      <c r="C120" s="212">
        <v>311207</v>
      </c>
      <c r="D120" s="212">
        <v>291543</v>
      </c>
      <c r="E120" s="212">
        <v>118261</v>
      </c>
      <c r="F120" s="212">
        <v>301230</v>
      </c>
      <c r="G120" s="212">
        <v>334500</v>
      </c>
      <c r="H120" s="212">
        <v>347016</v>
      </c>
      <c r="I120" s="213">
        <f>IFERROR(H120/G120-1,"-")</f>
        <v>3.741704035874438E-2</v>
      </c>
      <c r="J120" s="213">
        <f>IFERROR(H120/D120-1,"-")</f>
        <v>0.1902738189563804</v>
      </c>
      <c r="K120" s="212">
        <f>H120-G120</f>
        <v>12516</v>
      </c>
      <c r="L120" s="212">
        <f>H120-D120</f>
        <v>55473</v>
      </c>
      <c r="M120" s="213">
        <f>H120/H$8</f>
        <v>1.6723905247974923E-2</v>
      </c>
      <c r="N120" s="101"/>
    </row>
    <row r="121" spans="1:14" x14ac:dyDescent="0.25">
      <c r="A121" s="195" t="s">
        <v>96</v>
      </c>
      <c r="B121" s="191" t="s">
        <v>97</v>
      </c>
      <c r="C121" s="192">
        <v>159927</v>
      </c>
      <c r="D121" s="192">
        <v>134536</v>
      </c>
      <c r="E121" s="192">
        <v>50965</v>
      </c>
      <c r="F121" s="192">
        <v>153498</v>
      </c>
      <c r="G121" s="192">
        <v>179706</v>
      </c>
      <c r="H121" s="192">
        <v>181102</v>
      </c>
      <c r="I121" s="193">
        <f>IFERROR(H121/G121-1,"-")</f>
        <v>7.7682436869108695E-3</v>
      </c>
      <c r="J121" s="194">
        <f t="shared" ref="J121:J132" si="48">IFERROR(H121/D121-1,"-")</f>
        <v>0.34612297080335375</v>
      </c>
      <c r="K121" s="192">
        <f t="shared" ref="K121:K131" si="49">H121-G121</f>
        <v>1396</v>
      </c>
      <c r="L121" s="192">
        <f t="shared" ref="L121:L132" si="50">H121-D121</f>
        <v>46566</v>
      </c>
      <c r="M121" s="193">
        <f>H121/H$8</f>
        <v>8.7279338365342067E-3</v>
      </c>
      <c r="N121" s="101"/>
    </row>
    <row r="122" spans="1:14" x14ac:dyDescent="0.25">
      <c r="A122" s="195" t="s">
        <v>103</v>
      </c>
      <c r="B122" s="196" t="s">
        <v>103</v>
      </c>
      <c r="C122" s="197">
        <v>81254</v>
      </c>
      <c r="D122" s="197">
        <v>61238</v>
      </c>
      <c r="E122" s="197">
        <v>23473</v>
      </c>
      <c r="F122" s="197">
        <v>71529</v>
      </c>
      <c r="G122" s="197">
        <v>73766</v>
      </c>
      <c r="H122" s="197">
        <v>78322</v>
      </c>
      <c r="I122" s="198">
        <f>IFERROR(H122/G122-1,"-")</f>
        <v>6.1762871783748619E-2</v>
      </c>
      <c r="J122" s="199">
        <f t="shared" si="48"/>
        <v>0.2789771057186714</v>
      </c>
      <c r="K122" s="197">
        <f t="shared" si="49"/>
        <v>4556</v>
      </c>
      <c r="L122" s="197">
        <f t="shared" si="50"/>
        <v>17084</v>
      </c>
      <c r="M122" s="198">
        <f>H122/H$8</f>
        <v>3.7746089714361638E-3</v>
      </c>
      <c r="N122" s="101"/>
    </row>
    <row r="123" spans="1:14" x14ac:dyDescent="0.25">
      <c r="A123" s="195" t="s">
        <v>100</v>
      </c>
      <c r="B123" s="196" t="s">
        <v>100</v>
      </c>
      <c r="C123" s="197">
        <v>78673</v>
      </c>
      <c r="D123" s="197">
        <v>73298</v>
      </c>
      <c r="E123" s="197">
        <v>27492</v>
      </c>
      <c r="F123" s="197">
        <v>81969</v>
      </c>
      <c r="G123" s="197">
        <v>105940</v>
      </c>
      <c r="H123" s="197">
        <v>102780</v>
      </c>
      <c r="I123" s="198">
        <f>IFERROR(H123/G123-1,"-")</f>
        <v>-2.9828204644138157E-2</v>
      </c>
      <c r="J123" s="199">
        <f t="shared" si="48"/>
        <v>0.40222107015198238</v>
      </c>
      <c r="K123" s="197">
        <f t="shared" si="49"/>
        <v>-3160</v>
      </c>
      <c r="L123" s="197">
        <f t="shared" si="50"/>
        <v>29482</v>
      </c>
      <c r="M123" s="198">
        <f>H123/H$8</f>
        <v>4.9533248650980429E-3</v>
      </c>
      <c r="N123" s="101"/>
    </row>
    <row r="124" spans="1:14" x14ac:dyDescent="0.25">
      <c r="A124" s="195"/>
      <c r="B124" s="191" t="s">
        <v>107</v>
      </c>
      <c r="C124" s="192">
        <v>151280</v>
      </c>
      <c r="D124" s="192">
        <v>157007</v>
      </c>
      <c r="E124" s="192">
        <v>67296</v>
      </c>
      <c r="F124" s="192">
        <v>147732</v>
      </c>
      <c r="G124" s="192">
        <v>154794</v>
      </c>
      <c r="H124" s="192">
        <v>165914</v>
      </c>
      <c r="I124" s="193">
        <f>IFERROR(H124/G124-1,"-")</f>
        <v>7.1837409718722878E-2</v>
      </c>
      <c r="J124" s="194">
        <f t="shared" si="48"/>
        <v>5.672995471539477E-2</v>
      </c>
      <c r="K124" s="192">
        <f t="shared" si="49"/>
        <v>11120</v>
      </c>
      <c r="L124" s="192">
        <f t="shared" si="50"/>
        <v>8907</v>
      </c>
      <c r="M124" s="193">
        <f>H124/H$8</f>
        <v>7.9959714114407159E-3</v>
      </c>
      <c r="N124" s="101"/>
    </row>
    <row r="125" spans="1:14" s="74" customFormat="1" x14ac:dyDescent="0.25">
      <c r="A125" s="195"/>
      <c r="B125" s="196" t="s">
        <v>110</v>
      </c>
      <c r="C125" s="197">
        <v>22413</v>
      </c>
      <c r="D125" s="197">
        <v>19810</v>
      </c>
      <c r="E125" s="197">
        <v>8916</v>
      </c>
      <c r="F125" s="197">
        <v>19804</v>
      </c>
      <c r="G125" s="197">
        <v>19086</v>
      </c>
      <c r="H125" s="197">
        <v>23566</v>
      </c>
      <c r="I125" s="198">
        <f t="shared" ref="I125:I132" si="51">IFERROR(H125/G125-1,"-")</f>
        <v>0.23472702504453524</v>
      </c>
      <c r="J125" s="199">
        <f t="shared" si="48"/>
        <v>0.18960121150933862</v>
      </c>
      <c r="K125" s="197">
        <f t="shared" si="49"/>
        <v>4480</v>
      </c>
      <c r="L125" s="197">
        <f t="shared" si="50"/>
        <v>3756</v>
      </c>
      <c r="M125" s="198">
        <f t="shared" ref="M125:M132" si="52">H125/H$8</f>
        <v>1.1357273182613396E-3</v>
      </c>
      <c r="N125" s="200"/>
    </row>
    <row r="126" spans="1:14" s="74" customFormat="1" x14ac:dyDescent="0.25">
      <c r="A126" s="195"/>
      <c r="B126" s="196" t="s">
        <v>113</v>
      </c>
      <c r="C126" s="197">
        <v>20003</v>
      </c>
      <c r="D126" s="197">
        <v>17746</v>
      </c>
      <c r="E126" s="197">
        <v>8926</v>
      </c>
      <c r="F126" s="197">
        <v>18108</v>
      </c>
      <c r="G126" s="197">
        <v>24451</v>
      </c>
      <c r="H126" s="197">
        <v>23939</v>
      </c>
      <c r="I126" s="198">
        <f t="shared" si="51"/>
        <v>-2.0939838861396276E-2</v>
      </c>
      <c r="J126" s="199">
        <f t="shared" si="48"/>
        <v>0.34898005184266867</v>
      </c>
      <c r="K126" s="197">
        <f t="shared" si="49"/>
        <v>-512</v>
      </c>
      <c r="L126" s="197">
        <f t="shared" si="50"/>
        <v>6193</v>
      </c>
      <c r="M126" s="198">
        <f t="shared" si="52"/>
        <v>1.1537034826384711E-3</v>
      </c>
      <c r="N126" s="200"/>
    </row>
    <row r="127" spans="1:14" x14ac:dyDescent="0.25">
      <c r="A127" s="195"/>
      <c r="B127" s="196" t="s">
        <v>116</v>
      </c>
      <c r="C127" s="197">
        <v>10087</v>
      </c>
      <c r="D127" s="197">
        <v>10973</v>
      </c>
      <c r="E127" s="197">
        <v>4918</v>
      </c>
      <c r="F127" s="197">
        <v>12644</v>
      </c>
      <c r="G127" s="197">
        <v>15479</v>
      </c>
      <c r="H127" s="197">
        <v>14205</v>
      </c>
      <c r="I127" s="198">
        <f t="shared" si="51"/>
        <v>-8.23050584663092E-2</v>
      </c>
      <c r="J127" s="199">
        <f t="shared" si="48"/>
        <v>0.29454114645037821</v>
      </c>
      <c r="K127" s="197">
        <f t="shared" si="49"/>
        <v>-1274</v>
      </c>
      <c r="L127" s="197">
        <f t="shared" si="50"/>
        <v>3232</v>
      </c>
      <c r="M127" s="198">
        <f t="shared" si="52"/>
        <v>6.8458824390657427E-4</v>
      </c>
      <c r="N127" s="101"/>
    </row>
    <row r="128" spans="1:14" x14ac:dyDescent="0.25">
      <c r="A128" s="195"/>
      <c r="B128" s="196" t="s">
        <v>123</v>
      </c>
      <c r="C128" s="197">
        <v>2699</v>
      </c>
      <c r="D128" s="197">
        <v>2691</v>
      </c>
      <c r="E128" s="197">
        <v>1311</v>
      </c>
      <c r="F128" s="197">
        <v>3483</v>
      </c>
      <c r="G128" s="197">
        <v>3838</v>
      </c>
      <c r="H128" s="197">
        <v>4135</v>
      </c>
      <c r="I128" s="198">
        <f t="shared" si="51"/>
        <v>7.7384054194893137E-2</v>
      </c>
      <c r="J128" s="199">
        <f t="shared" si="48"/>
        <v>0.53660349312523214</v>
      </c>
      <c r="K128" s="197">
        <f t="shared" si="49"/>
        <v>297</v>
      </c>
      <c r="L128" s="197">
        <f t="shared" si="50"/>
        <v>1444</v>
      </c>
      <c r="M128" s="198">
        <f t="shared" si="52"/>
        <v>1.9927999919420517E-4</v>
      </c>
      <c r="N128" s="101"/>
    </row>
    <row r="129" spans="1:14" x14ac:dyDescent="0.25">
      <c r="A129" s="195"/>
      <c r="B129" s="196" t="s">
        <v>119</v>
      </c>
      <c r="C129" s="197">
        <v>2966</v>
      </c>
      <c r="D129" s="197">
        <v>2195</v>
      </c>
      <c r="E129" s="197">
        <v>1120</v>
      </c>
      <c r="F129" s="197">
        <v>2733</v>
      </c>
      <c r="G129" s="197">
        <v>3233</v>
      </c>
      <c r="H129" s="197">
        <v>3301</v>
      </c>
      <c r="I129" s="198">
        <f t="shared" si="51"/>
        <v>2.1033096195484102E-2</v>
      </c>
      <c r="J129" s="199">
        <f t="shared" si="48"/>
        <v>0.50387243735763088</v>
      </c>
      <c r="K129" s="197">
        <f t="shared" si="49"/>
        <v>68</v>
      </c>
      <c r="L129" s="197">
        <f t="shared" si="50"/>
        <v>1106</v>
      </c>
      <c r="M129" s="198">
        <f t="shared" si="52"/>
        <v>1.5908664506410431E-4</v>
      </c>
      <c r="N129" s="101"/>
    </row>
    <row r="130" spans="1:14" x14ac:dyDescent="0.25">
      <c r="A130" s="195"/>
      <c r="B130" s="196" t="s">
        <v>128</v>
      </c>
      <c r="C130" s="197">
        <v>2719</v>
      </c>
      <c r="D130" s="197">
        <v>2937</v>
      </c>
      <c r="E130" s="197">
        <v>1580</v>
      </c>
      <c r="F130" s="197">
        <v>1578</v>
      </c>
      <c r="G130" s="197">
        <v>2025</v>
      </c>
      <c r="H130" s="197">
        <v>2833</v>
      </c>
      <c r="I130" s="198">
        <f t="shared" si="51"/>
        <v>0.39901234567901245</v>
      </c>
      <c r="J130" s="199">
        <f t="shared" si="48"/>
        <v>-3.5410282601293863E-2</v>
      </c>
      <c r="K130" s="197">
        <f t="shared" si="49"/>
        <v>808</v>
      </c>
      <c r="L130" s="197">
        <f t="shared" si="50"/>
        <v>-104</v>
      </c>
      <c r="M130" s="198">
        <f t="shared" si="52"/>
        <v>1.3653210101987503E-4</v>
      </c>
      <c r="N130" s="101"/>
    </row>
    <row r="131" spans="1:14" x14ac:dyDescent="0.25">
      <c r="A131" s="195" t="s">
        <v>144</v>
      </c>
      <c r="B131" s="196" t="s">
        <v>131</v>
      </c>
      <c r="C131" s="197">
        <v>4688</v>
      </c>
      <c r="D131" s="197">
        <v>3658</v>
      </c>
      <c r="E131" s="197">
        <v>1898</v>
      </c>
      <c r="F131" s="197">
        <v>2435</v>
      </c>
      <c r="G131" s="197">
        <v>2962</v>
      </c>
      <c r="H131" s="197">
        <v>3278</v>
      </c>
      <c r="I131" s="198">
        <f t="shared" si="51"/>
        <v>0.10668467251856861</v>
      </c>
      <c r="J131" s="199">
        <f t="shared" si="48"/>
        <v>-0.10388190267905961</v>
      </c>
      <c r="K131" s="197">
        <f t="shared" si="49"/>
        <v>316</v>
      </c>
      <c r="L131" s="197">
        <f t="shared" si="50"/>
        <v>-380</v>
      </c>
      <c r="M131" s="198">
        <f t="shared" si="52"/>
        <v>1.5797819524996482E-4</v>
      </c>
      <c r="N131" s="101"/>
    </row>
    <row r="132" spans="1:14" x14ac:dyDescent="0.25">
      <c r="A132" s="195" t="s">
        <v>145</v>
      </c>
      <c r="B132" s="202" t="s">
        <v>145</v>
      </c>
      <c r="C132" s="203">
        <f t="shared" ref="C132:H132" si="53">C124-SUM(C125:C131)</f>
        <v>85705</v>
      </c>
      <c r="D132" s="203">
        <f t="shared" si="53"/>
        <v>96997</v>
      </c>
      <c r="E132" s="203">
        <f t="shared" si="53"/>
        <v>38627</v>
      </c>
      <c r="F132" s="203">
        <f t="shared" si="53"/>
        <v>86947</v>
      </c>
      <c r="G132" s="203">
        <f t="shared" si="53"/>
        <v>83720</v>
      </c>
      <c r="H132" s="203">
        <f t="shared" si="53"/>
        <v>90657</v>
      </c>
      <c r="I132" s="204">
        <f t="shared" si="51"/>
        <v>8.2859531772575323E-2</v>
      </c>
      <c r="J132" s="205">
        <f t="shared" si="48"/>
        <v>-6.536284627359612E-2</v>
      </c>
      <c r="K132" s="203">
        <f>H132-G132</f>
        <v>6937</v>
      </c>
      <c r="L132" s="203">
        <f t="shared" si="50"/>
        <v>-6340</v>
      </c>
      <c r="M132" s="204">
        <f t="shared" si="52"/>
        <v>4.3690754261061808E-3</v>
      </c>
      <c r="N132" s="101"/>
    </row>
    <row r="133" spans="1:14" s="178" customFormat="1" x14ac:dyDescent="0.25">
      <c r="A133" s="195"/>
      <c r="B133" s="187" t="s">
        <v>52</v>
      </c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</row>
    <row r="134" spans="1:14" x14ac:dyDescent="0.25">
      <c r="A134" s="195"/>
      <c r="B134" s="188" t="s">
        <v>68</v>
      </c>
      <c r="C134" s="212">
        <v>1216198</v>
      </c>
      <c r="D134" s="212">
        <v>1054528</v>
      </c>
      <c r="E134" s="212">
        <v>412691</v>
      </c>
      <c r="F134" s="212">
        <v>975225</v>
      </c>
      <c r="G134" s="212">
        <v>1060434</v>
      </c>
      <c r="H134" s="212">
        <v>1162503</v>
      </c>
      <c r="I134" s="213">
        <f>IFERROR(H134/G134-1,"-")</f>
        <v>9.6252100555055842E-2</v>
      </c>
      <c r="J134" s="213">
        <f>IFERROR(H134/D134-1,"-")</f>
        <v>0.10239178096740909</v>
      </c>
      <c r="K134" s="212">
        <f>H134-G134</f>
        <v>102069</v>
      </c>
      <c r="L134" s="212">
        <f>H134-D134</f>
        <v>107975</v>
      </c>
      <c r="M134" s="213">
        <f>H134/H$8</f>
        <v>5.6025053664633881E-2</v>
      </c>
      <c r="N134" s="101"/>
    </row>
    <row r="135" spans="1:14" x14ac:dyDescent="0.25">
      <c r="A135" s="195" t="s">
        <v>96</v>
      </c>
      <c r="B135" s="191" t="s">
        <v>97</v>
      </c>
      <c r="C135" s="192">
        <v>123668</v>
      </c>
      <c r="D135" s="192">
        <v>110037</v>
      </c>
      <c r="E135" s="192">
        <v>9152</v>
      </c>
      <c r="F135" s="192">
        <v>53266</v>
      </c>
      <c r="G135" s="192">
        <v>66298</v>
      </c>
      <c r="H135" s="192">
        <v>51686</v>
      </c>
      <c r="I135" s="193">
        <f>IFERROR(H135/G135-1,"-")</f>
        <v>-0.22039880539382783</v>
      </c>
      <c r="J135" s="194">
        <f t="shared" ref="J135:J146" si="54">IFERROR(H135/D135-1,"-")</f>
        <v>-0.53028526768268858</v>
      </c>
      <c r="K135" s="192">
        <f t="shared" ref="K135:K145" si="55">H135-G135</f>
        <v>-14612</v>
      </c>
      <c r="L135" s="192">
        <f t="shared" ref="L135:L146" si="56">H135-D135</f>
        <v>-58351</v>
      </c>
      <c r="M135" s="193">
        <f>H135/H$8</f>
        <v>2.4909276997222948E-3</v>
      </c>
      <c r="N135" s="101"/>
    </row>
    <row r="136" spans="1:14" x14ac:dyDescent="0.25">
      <c r="A136" s="195" t="s">
        <v>103</v>
      </c>
      <c r="B136" s="196" t="s">
        <v>103</v>
      </c>
      <c r="C136" s="197">
        <v>91720</v>
      </c>
      <c r="D136" s="197">
        <v>61217</v>
      </c>
      <c r="E136" s="197">
        <v>5032</v>
      </c>
      <c r="F136" s="197">
        <v>27987</v>
      </c>
      <c r="G136" s="197">
        <v>36719</v>
      </c>
      <c r="H136" s="197">
        <v>26159</v>
      </c>
      <c r="I136" s="198">
        <f>IFERROR(H136/G136-1,"-")</f>
        <v>-0.28758953130531872</v>
      </c>
      <c r="J136" s="199">
        <f t="shared" si="54"/>
        <v>-0.57268405834980474</v>
      </c>
      <c r="K136" s="197">
        <f t="shared" si="55"/>
        <v>-10560</v>
      </c>
      <c r="L136" s="197">
        <f t="shared" si="56"/>
        <v>-35058</v>
      </c>
      <c r="M136" s="198">
        <f>H136/H$8</f>
        <v>1.2606929864380201E-3</v>
      </c>
      <c r="N136" s="101"/>
    </row>
    <row r="137" spans="1:14" x14ac:dyDescent="0.25">
      <c r="A137" s="195" t="s">
        <v>100</v>
      </c>
      <c r="B137" s="196" t="s">
        <v>100</v>
      </c>
      <c r="C137" s="197">
        <v>31948</v>
      </c>
      <c r="D137" s="197">
        <v>48820</v>
      </c>
      <c r="E137" s="197">
        <v>4120</v>
      </c>
      <c r="F137" s="197">
        <v>25279</v>
      </c>
      <c r="G137" s="197">
        <v>29579</v>
      </c>
      <c r="H137" s="197">
        <v>25527</v>
      </c>
      <c r="I137" s="198">
        <f>IFERROR(H137/G137-1,"-")</f>
        <v>-0.13698908009060484</v>
      </c>
      <c r="J137" s="199">
        <f t="shared" si="54"/>
        <v>-0.4771200327734535</v>
      </c>
      <c r="K137" s="197">
        <f t="shared" si="55"/>
        <v>-4052</v>
      </c>
      <c r="L137" s="197">
        <f t="shared" si="56"/>
        <v>-23293</v>
      </c>
      <c r="M137" s="198">
        <f>H137/H$8</f>
        <v>1.2302347132842747E-3</v>
      </c>
      <c r="N137" s="101"/>
    </row>
    <row r="138" spans="1:14" x14ac:dyDescent="0.25">
      <c r="A138" s="195"/>
      <c r="B138" s="191" t="s">
        <v>107</v>
      </c>
      <c r="C138" s="192">
        <v>1092530</v>
      </c>
      <c r="D138" s="192">
        <v>944491</v>
      </c>
      <c r="E138" s="192">
        <v>403539</v>
      </c>
      <c r="F138" s="192">
        <v>921959</v>
      </c>
      <c r="G138" s="192">
        <v>994136</v>
      </c>
      <c r="H138" s="192">
        <v>1110817</v>
      </c>
      <c r="I138" s="193">
        <f>IFERROR(H138/G138-1,"-")</f>
        <v>0.11736925330135928</v>
      </c>
      <c r="J138" s="194">
        <f t="shared" si="54"/>
        <v>0.17610120159959175</v>
      </c>
      <c r="K138" s="192">
        <f t="shared" si="55"/>
        <v>116681</v>
      </c>
      <c r="L138" s="192">
        <f t="shared" si="56"/>
        <v>166326</v>
      </c>
      <c r="M138" s="193">
        <f>H138/H$8</f>
        <v>5.353412596491159E-2</v>
      </c>
      <c r="N138" s="101"/>
    </row>
    <row r="139" spans="1:14" s="74" customFormat="1" x14ac:dyDescent="0.25">
      <c r="A139" s="195"/>
      <c r="B139" s="196" t="s">
        <v>110</v>
      </c>
      <c r="C139" s="197">
        <v>591678</v>
      </c>
      <c r="D139" s="197">
        <v>472278</v>
      </c>
      <c r="E139" s="197">
        <v>198194</v>
      </c>
      <c r="F139" s="197">
        <v>406353</v>
      </c>
      <c r="G139" s="197">
        <v>399598</v>
      </c>
      <c r="H139" s="197">
        <v>490709</v>
      </c>
      <c r="I139" s="198">
        <f t="shared" ref="I139:I146" si="57">IFERROR(H139/G139-1,"-")</f>
        <v>0.22800664667991333</v>
      </c>
      <c r="J139" s="199">
        <f t="shared" si="54"/>
        <v>3.9025743312201655E-2</v>
      </c>
      <c r="K139" s="197">
        <f t="shared" si="55"/>
        <v>91111</v>
      </c>
      <c r="L139" s="197">
        <f t="shared" si="56"/>
        <v>18431</v>
      </c>
      <c r="M139" s="198">
        <f t="shared" ref="M139:M146" si="58">H139/H$8</f>
        <v>2.3648969558546368E-2</v>
      </c>
      <c r="N139" s="200"/>
    </row>
    <row r="140" spans="1:14" s="74" customFormat="1" x14ac:dyDescent="0.25">
      <c r="A140" s="195"/>
      <c r="B140" s="196" t="s">
        <v>113</v>
      </c>
      <c r="C140" s="197">
        <v>68927</v>
      </c>
      <c r="D140" s="197">
        <v>62315</v>
      </c>
      <c r="E140" s="197">
        <v>25529</v>
      </c>
      <c r="F140" s="197">
        <v>68439</v>
      </c>
      <c r="G140" s="197">
        <v>98861</v>
      </c>
      <c r="H140" s="197">
        <v>115682</v>
      </c>
      <c r="I140" s="198">
        <f t="shared" si="57"/>
        <v>0.17014798555547683</v>
      </c>
      <c r="J140" s="199">
        <f t="shared" si="54"/>
        <v>0.85640696461526122</v>
      </c>
      <c r="K140" s="197">
        <f t="shared" si="55"/>
        <v>16821</v>
      </c>
      <c r="L140" s="197">
        <f t="shared" si="56"/>
        <v>53367</v>
      </c>
      <c r="M140" s="198">
        <f t="shared" si="58"/>
        <v>5.5751170173601074E-3</v>
      </c>
      <c r="N140" s="200"/>
    </row>
    <row r="141" spans="1:14" x14ac:dyDescent="0.25">
      <c r="A141" s="195"/>
      <c r="B141" s="196" t="s">
        <v>116</v>
      </c>
      <c r="C141" s="197">
        <v>103140</v>
      </c>
      <c r="D141" s="197">
        <v>79465</v>
      </c>
      <c r="E141" s="197">
        <v>22867</v>
      </c>
      <c r="F141" s="197">
        <v>99586</v>
      </c>
      <c r="G141" s="197">
        <v>95765</v>
      </c>
      <c r="H141" s="197">
        <v>104164</v>
      </c>
      <c r="I141" s="198">
        <f t="shared" si="57"/>
        <v>8.7704276092518185E-2</v>
      </c>
      <c r="J141" s="199">
        <f t="shared" si="54"/>
        <v>0.31081608255206694</v>
      </c>
      <c r="K141" s="197">
        <f t="shared" si="55"/>
        <v>8399</v>
      </c>
      <c r="L141" s="197">
        <f t="shared" si="56"/>
        <v>24699</v>
      </c>
      <c r="M141" s="198">
        <f t="shared" si="58"/>
        <v>5.0200246278271311E-3</v>
      </c>
      <c r="N141" s="101"/>
    </row>
    <row r="142" spans="1:14" x14ac:dyDescent="0.25">
      <c r="A142" s="195"/>
      <c r="B142" s="196" t="s">
        <v>123</v>
      </c>
      <c r="C142" s="197">
        <v>22697</v>
      </c>
      <c r="D142" s="197">
        <v>23379</v>
      </c>
      <c r="E142" s="197">
        <v>5400</v>
      </c>
      <c r="F142" s="197">
        <v>35752</v>
      </c>
      <c r="G142" s="197">
        <v>41063</v>
      </c>
      <c r="H142" s="197">
        <v>37926</v>
      </c>
      <c r="I142" s="198">
        <f t="shared" si="57"/>
        <v>-7.6394807977985035E-2</v>
      </c>
      <c r="J142" s="199">
        <f t="shared" si="54"/>
        <v>0.62222507378416525</v>
      </c>
      <c r="K142" s="197">
        <f t="shared" si="55"/>
        <v>-3137</v>
      </c>
      <c r="L142" s="197">
        <f t="shared" si="56"/>
        <v>14547</v>
      </c>
      <c r="M142" s="198">
        <f t="shared" si="58"/>
        <v>1.8277855500458103E-3</v>
      </c>
      <c r="N142" s="101"/>
    </row>
    <row r="143" spans="1:14" x14ac:dyDescent="0.25">
      <c r="A143" s="195"/>
      <c r="B143" s="196" t="s">
        <v>119</v>
      </c>
      <c r="C143" s="197">
        <v>21716</v>
      </c>
      <c r="D143" s="197">
        <v>22926</v>
      </c>
      <c r="E143" s="197">
        <v>6566</v>
      </c>
      <c r="F143" s="197">
        <v>18876</v>
      </c>
      <c r="G143" s="197">
        <v>23555</v>
      </c>
      <c r="H143" s="197">
        <v>28751</v>
      </c>
      <c r="I143" s="198">
        <f t="shared" si="57"/>
        <v>0.22059010825727032</v>
      </c>
      <c r="J143" s="199">
        <f t="shared" si="54"/>
        <v>0.2540783390037511</v>
      </c>
      <c r="K143" s="197">
        <f t="shared" si="55"/>
        <v>5196</v>
      </c>
      <c r="L143" s="197">
        <f t="shared" si="56"/>
        <v>5825</v>
      </c>
      <c r="M143" s="198">
        <f t="shared" si="58"/>
        <v>1.3856104611445208E-3</v>
      </c>
      <c r="N143" s="101"/>
    </row>
    <row r="144" spans="1:14" x14ac:dyDescent="0.25">
      <c r="A144" s="195"/>
      <c r="B144" s="196" t="s">
        <v>128</v>
      </c>
      <c r="C144" s="197">
        <v>11742</v>
      </c>
      <c r="D144" s="197">
        <v>11751</v>
      </c>
      <c r="E144" s="197">
        <v>15280</v>
      </c>
      <c r="F144" s="197">
        <v>14520</v>
      </c>
      <c r="G144" s="197">
        <v>18490</v>
      </c>
      <c r="H144" s="197">
        <v>16363</v>
      </c>
      <c r="I144" s="198">
        <f t="shared" si="57"/>
        <v>-0.11503515413737153</v>
      </c>
      <c r="J144" s="199">
        <f t="shared" si="54"/>
        <v>0.39247723597991668</v>
      </c>
      <c r="K144" s="197">
        <f t="shared" si="55"/>
        <v>-2127</v>
      </c>
      <c r="L144" s="197">
        <f t="shared" si="56"/>
        <v>4612</v>
      </c>
      <c r="M144" s="198">
        <f t="shared" si="58"/>
        <v>7.8858975255496476E-4</v>
      </c>
      <c r="N144" s="101"/>
    </row>
    <row r="145" spans="1:14" x14ac:dyDescent="0.25">
      <c r="A145" s="195" t="s">
        <v>144</v>
      </c>
      <c r="B145" s="196" t="s">
        <v>131</v>
      </c>
      <c r="C145" s="197">
        <v>52845</v>
      </c>
      <c r="D145" s="197">
        <v>33563</v>
      </c>
      <c r="E145" s="197">
        <v>28780</v>
      </c>
      <c r="F145" s="197">
        <v>6498</v>
      </c>
      <c r="G145" s="197">
        <v>12672</v>
      </c>
      <c r="H145" s="197">
        <v>10614</v>
      </c>
      <c r="I145" s="198">
        <f t="shared" si="57"/>
        <v>-0.16240530303030298</v>
      </c>
      <c r="J145" s="199">
        <f t="shared" si="54"/>
        <v>-0.6837589011709323</v>
      </c>
      <c r="K145" s="197">
        <f t="shared" si="55"/>
        <v>-2058</v>
      </c>
      <c r="L145" s="197">
        <f t="shared" si="56"/>
        <v>-22949</v>
      </c>
      <c r="M145" s="198">
        <f t="shared" si="58"/>
        <v>5.1152549249027662E-4</v>
      </c>
      <c r="N145" s="101"/>
    </row>
    <row r="146" spans="1:14" x14ac:dyDescent="0.25">
      <c r="A146" s="195" t="s">
        <v>145</v>
      </c>
      <c r="B146" s="202" t="s">
        <v>145</v>
      </c>
      <c r="C146" s="203">
        <f t="shared" ref="C146:H146" si="59">C138-SUM(C139:C145)</f>
        <v>219785</v>
      </c>
      <c r="D146" s="203">
        <f t="shared" si="59"/>
        <v>238814</v>
      </c>
      <c r="E146" s="203">
        <f t="shared" si="59"/>
        <v>100923</v>
      </c>
      <c r="F146" s="203">
        <f t="shared" si="59"/>
        <v>271935</v>
      </c>
      <c r="G146" s="203">
        <f t="shared" si="59"/>
        <v>304132</v>
      </c>
      <c r="H146" s="203">
        <f t="shared" si="59"/>
        <v>306608</v>
      </c>
      <c r="I146" s="204">
        <f t="shared" si="57"/>
        <v>8.1412018465665259E-3</v>
      </c>
      <c r="J146" s="205">
        <f t="shared" si="54"/>
        <v>0.28387782960797936</v>
      </c>
      <c r="K146" s="203">
        <f>H146-G146</f>
        <v>2476</v>
      </c>
      <c r="L146" s="203">
        <f t="shared" si="56"/>
        <v>67794</v>
      </c>
      <c r="M146" s="204">
        <f t="shared" si="58"/>
        <v>1.4776503504942409E-2</v>
      </c>
      <c r="N146" s="101"/>
    </row>
    <row r="147" spans="1:14" s="178" customFormat="1" x14ac:dyDescent="0.25">
      <c r="A147" s="195"/>
      <c r="B147" s="187" t="s">
        <v>53</v>
      </c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</row>
    <row r="148" spans="1:14" x14ac:dyDescent="0.25">
      <c r="A148" s="195"/>
      <c r="B148" s="188" t="s">
        <v>68</v>
      </c>
      <c r="C148" s="212">
        <v>447111</v>
      </c>
      <c r="D148" s="212">
        <v>432186</v>
      </c>
      <c r="E148" s="212">
        <v>167308</v>
      </c>
      <c r="F148" s="212">
        <v>341012</v>
      </c>
      <c r="G148" s="212">
        <v>469881</v>
      </c>
      <c r="H148" s="212">
        <v>444519</v>
      </c>
      <c r="I148" s="213">
        <f>IFERROR(H148/G148-1,"-")</f>
        <v>-5.3975368231530929E-2</v>
      </c>
      <c r="J148" s="213">
        <f>IFERROR(H148/D148-1,"-")</f>
        <v>2.8536324638003041E-2</v>
      </c>
      <c r="K148" s="212">
        <f>H148-G148</f>
        <v>-25362</v>
      </c>
      <c r="L148" s="212">
        <f>H148-D148</f>
        <v>12333</v>
      </c>
      <c r="M148" s="213">
        <f>H148/H$8</f>
        <v>2.1422913170933228E-2</v>
      </c>
      <c r="N148" s="101"/>
    </row>
    <row r="149" spans="1:14" x14ac:dyDescent="0.25">
      <c r="A149" s="195" t="s">
        <v>96</v>
      </c>
      <c r="B149" s="191" t="s">
        <v>97</v>
      </c>
      <c r="C149" s="192">
        <v>140650</v>
      </c>
      <c r="D149" s="192">
        <v>159248</v>
      </c>
      <c r="E149" s="192">
        <v>54412</v>
      </c>
      <c r="F149" s="192">
        <v>141025</v>
      </c>
      <c r="G149" s="192">
        <v>186282</v>
      </c>
      <c r="H149" s="192">
        <v>177124</v>
      </c>
      <c r="I149" s="193">
        <f>IFERROR(H149/G149-1,"-")</f>
        <v>-4.9162023169173619E-2</v>
      </c>
      <c r="J149" s="194">
        <f t="shared" ref="J149:J160" si="60">IFERROR(H149/D149-1,"-")</f>
        <v>0.11225258715965025</v>
      </c>
      <c r="K149" s="192">
        <f t="shared" ref="K149:K159" si="61">H149-G149</f>
        <v>-9158</v>
      </c>
      <c r="L149" s="192">
        <f t="shared" ref="L149:L160" si="62">H149-D149</f>
        <v>17876</v>
      </c>
      <c r="M149" s="193">
        <f>H149/H$8</f>
        <v>8.5362202121582586E-3</v>
      </c>
      <c r="N149" s="101"/>
    </row>
    <row r="150" spans="1:14" x14ac:dyDescent="0.25">
      <c r="A150" s="195" t="s">
        <v>103</v>
      </c>
      <c r="B150" s="196" t="s">
        <v>103</v>
      </c>
      <c r="C150" s="197">
        <v>49242</v>
      </c>
      <c r="D150" s="197">
        <v>64943</v>
      </c>
      <c r="E150" s="197">
        <v>21621</v>
      </c>
      <c r="F150" s="197">
        <v>78792</v>
      </c>
      <c r="G150" s="197">
        <v>122820</v>
      </c>
      <c r="H150" s="197">
        <v>118969</v>
      </c>
      <c r="I150" s="198">
        <f>IFERROR(H150/G150-1,"-")</f>
        <v>-3.1354828203875584E-2</v>
      </c>
      <c r="J150" s="199">
        <f t="shared" si="60"/>
        <v>0.8318987419737307</v>
      </c>
      <c r="K150" s="197">
        <f t="shared" si="61"/>
        <v>-3851</v>
      </c>
      <c r="L150" s="197">
        <f t="shared" si="62"/>
        <v>54026</v>
      </c>
      <c r="M150" s="198">
        <f>H150/H$8</f>
        <v>5.7335289538416922E-3</v>
      </c>
      <c r="N150" s="101"/>
    </row>
    <row r="151" spans="1:14" x14ac:dyDescent="0.25">
      <c r="A151" s="195" t="s">
        <v>100</v>
      </c>
      <c r="B151" s="196" t="s">
        <v>100</v>
      </c>
      <c r="C151" s="197">
        <v>91408</v>
      </c>
      <c r="D151" s="197">
        <v>94305</v>
      </c>
      <c r="E151" s="197">
        <v>32791</v>
      </c>
      <c r="F151" s="197">
        <v>62233</v>
      </c>
      <c r="G151" s="197">
        <v>63462</v>
      </c>
      <c r="H151" s="197">
        <v>58155</v>
      </c>
      <c r="I151" s="198">
        <f>IFERROR(H151/G151-1,"-")</f>
        <v>-8.3624846364753758E-2</v>
      </c>
      <c r="J151" s="199">
        <f t="shared" si="60"/>
        <v>-0.38333068236042622</v>
      </c>
      <c r="K151" s="197">
        <f t="shared" si="61"/>
        <v>-5307</v>
      </c>
      <c r="L151" s="197">
        <f t="shared" si="62"/>
        <v>-36150</v>
      </c>
      <c r="M151" s="198">
        <f>H151/H$8</f>
        <v>2.8026912583165664E-3</v>
      </c>
      <c r="N151" s="101"/>
    </row>
    <row r="152" spans="1:14" x14ac:dyDescent="0.25">
      <c r="A152" s="195"/>
      <c r="B152" s="191" t="s">
        <v>107</v>
      </c>
      <c r="C152" s="192">
        <v>306461</v>
      </c>
      <c r="D152" s="192">
        <v>272938</v>
      </c>
      <c r="E152" s="192">
        <v>112896</v>
      </c>
      <c r="F152" s="192">
        <v>199987</v>
      </c>
      <c r="G152" s="192">
        <v>283599</v>
      </c>
      <c r="H152" s="192">
        <v>267395</v>
      </c>
      <c r="I152" s="193">
        <f>IFERROR(H152/G152-1,"-")</f>
        <v>-5.7137013882277432E-2</v>
      </c>
      <c r="J152" s="194">
        <f t="shared" si="60"/>
        <v>-2.0308641522983284E-2</v>
      </c>
      <c r="K152" s="192">
        <f t="shared" si="61"/>
        <v>-16204</v>
      </c>
      <c r="L152" s="192">
        <f t="shared" si="62"/>
        <v>-5543</v>
      </c>
      <c r="M152" s="193">
        <f>H152/H$8</f>
        <v>1.2886692958774969E-2</v>
      </c>
      <c r="N152" s="101"/>
    </row>
    <row r="153" spans="1:14" s="74" customFormat="1" x14ac:dyDescent="0.25">
      <c r="A153" s="195"/>
      <c r="B153" s="196" t="s">
        <v>110</v>
      </c>
      <c r="C153" s="197">
        <v>100064</v>
      </c>
      <c r="D153" s="197">
        <v>81348</v>
      </c>
      <c r="E153" s="197">
        <v>26513</v>
      </c>
      <c r="F153" s="197">
        <v>74624</v>
      </c>
      <c r="G153" s="197">
        <v>112992</v>
      </c>
      <c r="H153" s="197">
        <v>101036</v>
      </c>
      <c r="I153" s="198">
        <f t="shared" ref="I153:I160" si="63">IFERROR(H153/G153-1,"-")</f>
        <v>-0.10581280090625889</v>
      </c>
      <c r="J153" s="199">
        <f t="shared" si="60"/>
        <v>0.24202193047155429</v>
      </c>
      <c r="K153" s="197">
        <f t="shared" si="61"/>
        <v>-11956</v>
      </c>
      <c r="L153" s="197">
        <f t="shared" si="62"/>
        <v>19688</v>
      </c>
      <c r="M153" s="198">
        <f t="shared" ref="M153:M160" si="64">H153/H$8</f>
        <v>4.8692754531041629E-3</v>
      </c>
      <c r="N153" s="200"/>
    </row>
    <row r="154" spans="1:14" s="74" customFormat="1" x14ac:dyDescent="0.25">
      <c r="A154" s="195"/>
      <c r="B154" s="196" t="s">
        <v>113</v>
      </c>
      <c r="C154" s="197">
        <v>112684</v>
      </c>
      <c r="D154" s="197">
        <v>90688</v>
      </c>
      <c r="E154" s="197">
        <v>44172</v>
      </c>
      <c r="F154" s="197">
        <v>55156</v>
      </c>
      <c r="G154" s="197">
        <v>59967</v>
      </c>
      <c r="H154" s="197">
        <v>61398</v>
      </c>
      <c r="I154" s="198">
        <f t="shared" si="63"/>
        <v>2.3863124718595197E-2</v>
      </c>
      <c r="J154" s="199">
        <f t="shared" si="60"/>
        <v>-0.32297547635850388</v>
      </c>
      <c r="K154" s="197">
        <f t="shared" si="61"/>
        <v>1431</v>
      </c>
      <c r="L154" s="197">
        <f t="shared" si="62"/>
        <v>-29290</v>
      </c>
      <c r="M154" s="198">
        <f t="shared" si="64"/>
        <v>2.9589826821102322E-3</v>
      </c>
      <c r="N154" s="200"/>
    </row>
    <row r="155" spans="1:14" x14ac:dyDescent="0.25">
      <c r="A155" s="195"/>
      <c r="B155" s="196" t="s">
        <v>116</v>
      </c>
      <c r="C155" s="197">
        <v>36753</v>
      </c>
      <c r="D155" s="197">
        <v>35531</v>
      </c>
      <c r="E155" s="197">
        <v>11693</v>
      </c>
      <c r="F155" s="197">
        <v>18656</v>
      </c>
      <c r="G155" s="197">
        <v>39765</v>
      </c>
      <c r="H155" s="197">
        <v>27279</v>
      </c>
      <c r="I155" s="198">
        <f t="shared" si="63"/>
        <v>-0.31399471897397213</v>
      </c>
      <c r="J155" s="199">
        <f t="shared" si="60"/>
        <v>-0.23224789620331543</v>
      </c>
      <c r="K155" s="197">
        <f t="shared" si="61"/>
        <v>-12486</v>
      </c>
      <c r="L155" s="197">
        <f t="shared" si="62"/>
        <v>-8252</v>
      </c>
      <c r="M155" s="198">
        <f t="shared" si="64"/>
        <v>1.3146696730395944E-3</v>
      </c>
      <c r="N155" s="101"/>
    </row>
    <row r="156" spans="1:14" x14ac:dyDescent="0.25">
      <c r="A156" s="195"/>
      <c r="B156" s="196" t="s">
        <v>123</v>
      </c>
      <c r="C156" s="197">
        <v>4279</v>
      </c>
      <c r="D156" s="197">
        <v>4194</v>
      </c>
      <c r="E156" s="197">
        <v>2314</v>
      </c>
      <c r="F156" s="197">
        <v>4486</v>
      </c>
      <c r="G156" s="197">
        <v>6557</v>
      </c>
      <c r="H156" s="197">
        <v>8762</v>
      </c>
      <c r="I156" s="198">
        <f t="shared" si="63"/>
        <v>0.33628183620558172</v>
      </c>
      <c r="J156" s="199">
        <f t="shared" si="60"/>
        <v>1.0891750119217929</v>
      </c>
      <c r="K156" s="197">
        <f t="shared" si="61"/>
        <v>2205</v>
      </c>
      <c r="L156" s="197">
        <f t="shared" si="62"/>
        <v>4568</v>
      </c>
      <c r="M156" s="198">
        <f t="shared" si="64"/>
        <v>4.2227118571695906E-4</v>
      </c>
      <c r="N156" s="101"/>
    </row>
    <row r="157" spans="1:14" x14ac:dyDescent="0.25">
      <c r="A157" s="195"/>
      <c r="B157" s="196" t="s">
        <v>119</v>
      </c>
      <c r="C157" s="197">
        <v>4974</v>
      </c>
      <c r="D157" s="197">
        <v>8357</v>
      </c>
      <c r="E157" s="197">
        <v>5589</v>
      </c>
      <c r="F157" s="197">
        <v>15118</v>
      </c>
      <c r="G157" s="197">
        <v>15064</v>
      </c>
      <c r="H157" s="197">
        <v>13008</v>
      </c>
      <c r="I157" s="198">
        <f t="shared" si="63"/>
        <v>-0.13648433351035583</v>
      </c>
      <c r="J157" s="199">
        <f t="shared" si="60"/>
        <v>0.5565394280244107</v>
      </c>
      <c r="K157" s="197">
        <f t="shared" si="61"/>
        <v>-2056</v>
      </c>
      <c r="L157" s="197">
        <f t="shared" si="62"/>
        <v>4651</v>
      </c>
      <c r="M157" s="198">
        <f t="shared" si="64"/>
        <v>6.2690066010114172E-4</v>
      </c>
      <c r="N157" s="101"/>
    </row>
    <row r="158" spans="1:14" x14ac:dyDescent="0.25">
      <c r="A158" s="195"/>
      <c r="B158" s="196" t="s">
        <v>128</v>
      </c>
      <c r="C158" s="197">
        <v>1535</v>
      </c>
      <c r="D158" s="197">
        <v>2425</v>
      </c>
      <c r="E158" s="197">
        <v>2769</v>
      </c>
      <c r="F158" s="197">
        <v>1381</v>
      </c>
      <c r="G158" s="197">
        <v>3093</v>
      </c>
      <c r="H158" s="197">
        <v>2100</v>
      </c>
      <c r="I158" s="198">
        <f t="shared" si="63"/>
        <v>-0.32104752667313285</v>
      </c>
      <c r="J158" s="199">
        <f t="shared" si="60"/>
        <v>-0.134020618556701</v>
      </c>
      <c r="K158" s="197">
        <f t="shared" si="61"/>
        <v>-993</v>
      </c>
      <c r="L158" s="197">
        <f t="shared" si="62"/>
        <v>-325</v>
      </c>
      <c r="M158" s="198">
        <f t="shared" si="64"/>
        <v>1.0120628737795185E-4</v>
      </c>
      <c r="N158" s="101"/>
    </row>
    <row r="159" spans="1:14" x14ac:dyDescent="0.25">
      <c r="A159" s="195" t="s">
        <v>144</v>
      </c>
      <c r="B159" s="196" t="s">
        <v>131</v>
      </c>
      <c r="C159" s="197">
        <v>5742</v>
      </c>
      <c r="D159" s="197">
        <v>5085</v>
      </c>
      <c r="E159" s="197">
        <v>3726</v>
      </c>
      <c r="F159" s="197">
        <v>2597</v>
      </c>
      <c r="G159" s="197">
        <v>3937</v>
      </c>
      <c r="H159" s="197">
        <v>3649</v>
      </c>
      <c r="I159" s="198">
        <f t="shared" si="63"/>
        <v>-7.3152146304292565E-2</v>
      </c>
      <c r="J159" s="199">
        <f t="shared" si="60"/>
        <v>-0.28239921337266471</v>
      </c>
      <c r="K159" s="197">
        <f t="shared" si="61"/>
        <v>-288</v>
      </c>
      <c r="L159" s="197">
        <f t="shared" si="62"/>
        <v>-1436</v>
      </c>
      <c r="M159" s="198">
        <f t="shared" si="64"/>
        <v>1.7585797268673633E-4</v>
      </c>
      <c r="N159" s="101"/>
    </row>
    <row r="160" spans="1:14" x14ac:dyDescent="0.25">
      <c r="A160" s="195" t="s">
        <v>145</v>
      </c>
      <c r="B160" s="202" t="s">
        <v>145</v>
      </c>
      <c r="C160" s="203">
        <f t="shared" ref="C160:H160" si="65">C152-SUM(C153:C159)</f>
        <v>40430</v>
      </c>
      <c r="D160" s="203">
        <f t="shared" si="65"/>
        <v>45310</v>
      </c>
      <c r="E160" s="203">
        <f t="shared" si="65"/>
        <v>16120</v>
      </c>
      <c r="F160" s="203">
        <f t="shared" si="65"/>
        <v>27969</v>
      </c>
      <c r="G160" s="203">
        <f t="shared" si="65"/>
        <v>42224</v>
      </c>
      <c r="H160" s="203">
        <f t="shared" si="65"/>
        <v>50163</v>
      </c>
      <c r="I160" s="204">
        <f t="shared" si="63"/>
        <v>0.18802103069344445</v>
      </c>
      <c r="J160" s="205">
        <f t="shared" si="60"/>
        <v>0.10710659898477148</v>
      </c>
      <c r="K160" s="203">
        <f>H160-G160</f>
        <v>7939</v>
      </c>
      <c r="L160" s="203">
        <f t="shared" si="62"/>
        <v>4853</v>
      </c>
      <c r="M160" s="204">
        <f t="shared" si="64"/>
        <v>2.4175290446381897E-3</v>
      </c>
      <c r="N160" s="101"/>
    </row>
    <row r="161" spans="2:16" ht="6" customHeight="1" x14ac:dyDescent="0.25"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</row>
    <row r="162" spans="2:16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82397-241D-4F0D-9DB6-1209D9F402BB}">
  <sheetPr codeName="Hoja113"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8" customFormat="1" ht="72" customHeight="1" x14ac:dyDescent="0.25">
      <c r="B6" s="179"/>
      <c r="C6" s="218">
        <v>2018</v>
      </c>
      <c r="D6" s="218">
        <v>2019</v>
      </c>
      <c r="E6" s="218">
        <v>2020</v>
      </c>
      <c r="F6" s="218">
        <v>2021</v>
      </c>
      <c r="G6" s="218">
        <v>2022</v>
      </c>
      <c r="H6" s="218">
        <v>2023</v>
      </c>
      <c r="I6" s="209" t="str">
        <f>CONCATENATE("var. ",RIGHT(H6,2),"/",RIGHT(G6,2))</f>
        <v>var. 23/22</v>
      </c>
      <c r="J6" s="209" t="str">
        <f>CONCATENATE("var. ",RIGHT(H6,2),"/",RIGHT(E6,2))</f>
        <v>var. 23/20</v>
      </c>
      <c r="K6" s="208" t="str">
        <f>CONCATENATE("dif. ",RIGHT(H6,2),"/",RIGHT(G6,2))</f>
        <v>dif. 23/22</v>
      </c>
      <c r="L6" s="208" t="str">
        <f>CONCATENATE("dif. ",RIGHT(H6,2),"/",RIGHT(E6,2))</f>
        <v>dif. 23/20</v>
      </c>
      <c r="M6" s="209" t="str">
        <f>CONCATENATE("Cuota s/ total lugares de residencia ",RIGHT(H6,4))</f>
        <v>Cuota s/ total lugares de residencia 2023</v>
      </c>
    </row>
    <row r="7" spans="1:14" s="178" customFormat="1" x14ac:dyDescent="0.25">
      <c r="B7" s="184" t="s">
        <v>43</v>
      </c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</row>
    <row r="8" spans="1:14" x14ac:dyDescent="0.25">
      <c r="A8" s="1">
        <v>3</v>
      </c>
      <c r="B8" s="188" t="s">
        <v>68</v>
      </c>
      <c r="C8" s="212">
        <v>34510831</v>
      </c>
      <c r="D8" s="212">
        <v>34034766</v>
      </c>
      <c r="E8" s="212">
        <v>10243785</v>
      </c>
      <c r="F8" s="212">
        <v>13903380</v>
      </c>
      <c r="G8" s="212">
        <v>31405937</v>
      </c>
      <c r="H8" s="212">
        <v>34509923</v>
      </c>
      <c r="I8" s="213">
        <f>IFERROR(H8/G8-1,"-")</f>
        <v>9.8834370074677214E-2</v>
      </c>
      <c r="J8" s="213">
        <f>IFERROR(H8/E8-1,"-")</f>
        <v>2.3688644382911201</v>
      </c>
      <c r="K8" s="212">
        <f>H8-G8</f>
        <v>3103986</v>
      </c>
      <c r="L8" s="212">
        <f>H8-E8</f>
        <v>24266138</v>
      </c>
      <c r="M8" s="213">
        <f>H8/H$8</f>
        <v>1</v>
      </c>
      <c r="N8" s="101"/>
    </row>
    <row r="9" spans="1:14" x14ac:dyDescent="0.25">
      <c r="A9" s="1" t="s">
        <v>96</v>
      </c>
      <c r="B9" s="191" t="s">
        <v>97</v>
      </c>
      <c r="C9" s="192">
        <v>4630328</v>
      </c>
      <c r="D9" s="192">
        <v>4613933</v>
      </c>
      <c r="E9" s="192">
        <v>1666329</v>
      </c>
      <c r="F9" s="192">
        <v>2851484</v>
      </c>
      <c r="G9" s="192">
        <v>4154268</v>
      </c>
      <c r="H9" s="192">
        <v>4256196</v>
      </c>
      <c r="I9" s="193">
        <f>IFERROR(H9/G9-1,"-")</f>
        <v>2.4535730482482032E-2</v>
      </c>
      <c r="J9" s="194">
        <f t="shared" ref="J9:J20" si="0">IFERROR(H9/E9-1,"-")</f>
        <v>1.5542350880288347</v>
      </c>
      <c r="K9" s="192">
        <f t="shared" ref="K9:K19" si="1">H9-G9</f>
        <v>101928</v>
      </c>
      <c r="L9" s="192">
        <f t="shared" ref="L9:L20" si="2">H9-E9</f>
        <v>2589867</v>
      </c>
      <c r="M9" s="193">
        <f>H9/H$8</f>
        <v>0.12333252670543483</v>
      </c>
      <c r="N9" s="101"/>
    </row>
    <row r="10" spans="1:14" x14ac:dyDescent="0.25">
      <c r="A10" s="195" t="s">
        <v>103</v>
      </c>
      <c r="B10" s="196" t="s">
        <v>103</v>
      </c>
      <c r="C10" s="197">
        <v>1417896</v>
      </c>
      <c r="D10" s="197">
        <v>1301233</v>
      </c>
      <c r="E10" s="197">
        <v>564792</v>
      </c>
      <c r="F10" s="197">
        <v>1116779</v>
      </c>
      <c r="G10" s="197">
        <v>1214668</v>
      </c>
      <c r="H10" s="197">
        <v>1317693</v>
      </c>
      <c r="I10" s="198">
        <f>IFERROR(H10/G10-1,"-")</f>
        <v>8.4817415129072371E-2</v>
      </c>
      <c r="J10" s="199">
        <f t="shared" si="0"/>
        <v>1.3330588960183571</v>
      </c>
      <c r="K10" s="197">
        <f t="shared" si="1"/>
        <v>103025</v>
      </c>
      <c r="L10" s="197">
        <f t="shared" si="2"/>
        <v>752901</v>
      </c>
      <c r="M10" s="198">
        <f>H10/H$8</f>
        <v>3.8183017678712294E-2</v>
      </c>
      <c r="N10" s="101"/>
    </row>
    <row r="11" spans="1:14" x14ac:dyDescent="0.25">
      <c r="A11" s="195" t="s">
        <v>100</v>
      </c>
      <c r="B11" s="196" t="s">
        <v>100</v>
      </c>
      <c r="C11" s="197">
        <v>3212432</v>
      </c>
      <c r="D11" s="197">
        <v>3312700</v>
      </c>
      <c r="E11" s="197">
        <v>1101537</v>
      </c>
      <c r="F11" s="197">
        <v>1734705</v>
      </c>
      <c r="G11" s="197">
        <v>2939600</v>
      </c>
      <c r="H11" s="197">
        <v>2938503</v>
      </c>
      <c r="I11" s="198">
        <f>IFERROR(H11/G11-1,"-")</f>
        <v>-3.7318002449315824E-4</v>
      </c>
      <c r="J11" s="199">
        <f t="shared" si="0"/>
        <v>1.6676389444930129</v>
      </c>
      <c r="K11" s="197">
        <f t="shared" si="1"/>
        <v>-1097</v>
      </c>
      <c r="L11" s="197">
        <f t="shared" si="2"/>
        <v>1836966</v>
      </c>
      <c r="M11" s="198">
        <f>H11/H$8</f>
        <v>8.5149509026722539E-2</v>
      </c>
      <c r="N11" s="101"/>
    </row>
    <row r="12" spans="1:14" x14ac:dyDescent="0.25">
      <c r="A12" s="1"/>
      <c r="B12" s="191" t="s">
        <v>107</v>
      </c>
      <c r="C12" s="192">
        <v>29880503</v>
      </c>
      <c r="D12" s="192">
        <v>29420833</v>
      </c>
      <c r="E12" s="192">
        <v>8577456</v>
      </c>
      <c r="F12" s="192">
        <v>11051896</v>
      </c>
      <c r="G12" s="192">
        <v>27251669</v>
      </c>
      <c r="H12" s="192">
        <v>30253727</v>
      </c>
      <c r="I12" s="193">
        <f>IFERROR(H12/G12-1,"-")</f>
        <v>0.11016051897592027</v>
      </c>
      <c r="J12" s="194">
        <f t="shared" si="0"/>
        <v>2.5271212116972679</v>
      </c>
      <c r="K12" s="192">
        <f t="shared" si="1"/>
        <v>3002058</v>
      </c>
      <c r="L12" s="192">
        <f t="shared" si="2"/>
        <v>21676271</v>
      </c>
      <c r="M12" s="193">
        <f>H12/H$8</f>
        <v>0.87666747329456518</v>
      </c>
      <c r="N12" s="101"/>
    </row>
    <row r="13" spans="1:14" s="74" customFormat="1" x14ac:dyDescent="0.25">
      <c r="B13" s="196" t="s">
        <v>110</v>
      </c>
      <c r="C13" s="197">
        <v>12789312</v>
      </c>
      <c r="D13" s="197">
        <v>13160030</v>
      </c>
      <c r="E13" s="197">
        <v>3390819</v>
      </c>
      <c r="F13" s="197">
        <v>3350798</v>
      </c>
      <c r="G13" s="197">
        <v>12657617</v>
      </c>
      <c r="H13" s="197">
        <v>13883101</v>
      </c>
      <c r="I13" s="198">
        <f t="shared" ref="I13:I20" si="3">IFERROR(H13/G13-1,"-")</f>
        <v>9.6817908141793252E-2</v>
      </c>
      <c r="J13" s="199">
        <f t="shared" si="0"/>
        <v>3.09432087056254</v>
      </c>
      <c r="K13" s="197">
        <f t="shared" si="1"/>
        <v>1225484</v>
      </c>
      <c r="L13" s="197">
        <f t="shared" si="2"/>
        <v>10492282</v>
      </c>
      <c r="M13" s="198">
        <f t="shared" ref="M13:M20" si="4">H13/H$8</f>
        <v>0.40229301583779253</v>
      </c>
      <c r="N13" s="200"/>
    </row>
    <row r="14" spans="1:14" s="74" customFormat="1" x14ac:dyDescent="0.25">
      <c r="B14" s="196" t="s">
        <v>113</v>
      </c>
      <c r="C14" s="197">
        <v>5171883</v>
      </c>
      <c r="D14" s="197">
        <v>4424103</v>
      </c>
      <c r="E14" s="197">
        <v>1278654</v>
      </c>
      <c r="F14" s="197">
        <v>1806937</v>
      </c>
      <c r="G14" s="197">
        <v>3169256</v>
      </c>
      <c r="H14" s="197">
        <v>3598054</v>
      </c>
      <c r="I14" s="198">
        <f t="shared" si="3"/>
        <v>0.13529926266606429</v>
      </c>
      <c r="J14" s="199">
        <f t="shared" si="0"/>
        <v>1.813938719935182</v>
      </c>
      <c r="K14" s="197">
        <f t="shared" si="1"/>
        <v>428798</v>
      </c>
      <c r="L14" s="197">
        <f t="shared" si="2"/>
        <v>2319400</v>
      </c>
      <c r="M14" s="198">
        <f t="shared" si="4"/>
        <v>0.10426143228427372</v>
      </c>
      <c r="N14" s="200"/>
    </row>
    <row r="15" spans="1:14" x14ac:dyDescent="0.25">
      <c r="A15" s="1"/>
      <c r="B15" s="196" t="s">
        <v>116</v>
      </c>
      <c r="C15" s="197">
        <v>1147817</v>
      </c>
      <c r="D15" s="197">
        <v>1180822</v>
      </c>
      <c r="E15" s="197">
        <v>395218</v>
      </c>
      <c r="F15" s="197">
        <v>815902</v>
      </c>
      <c r="G15" s="197">
        <v>1288352</v>
      </c>
      <c r="H15" s="197">
        <v>1520450</v>
      </c>
      <c r="I15" s="198">
        <f t="shared" si="3"/>
        <v>0.18015107672437347</v>
      </c>
      <c r="J15" s="199">
        <f t="shared" si="0"/>
        <v>2.8471172871680945</v>
      </c>
      <c r="K15" s="197">
        <f t="shared" si="1"/>
        <v>232098</v>
      </c>
      <c r="L15" s="197">
        <f t="shared" si="2"/>
        <v>1125232</v>
      </c>
      <c r="M15" s="198">
        <f t="shared" si="4"/>
        <v>4.4058342291867759E-2</v>
      </c>
      <c r="N15" s="101"/>
    </row>
    <row r="16" spans="1:14" x14ac:dyDescent="0.25">
      <c r="A16" s="1"/>
      <c r="B16" s="196" t="s">
        <v>123</v>
      </c>
      <c r="C16" s="197">
        <v>1190551</v>
      </c>
      <c r="D16" s="197">
        <v>1116998</v>
      </c>
      <c r="E16" s="197">
        <v>302698</v>
      </c>
      <c r="F16" s="197">
        <v>691981</v>
      </c>
      <c r="G16" s="197">
        <v>1287744</v>
      </c>
      <c r="H16" s="197">
        <v>1318357</v>
      </c>
      <c r="I16" s="198">
        <f t="shared" si="3"/>
        <v>2.3772582128124942E-2</v>
      </c>
      <c r="J16" s="199">
        <f t="shared" si="0"/>
        <v>3.3553541813953185</v>
      </c>
      <c r="K16" s="197">
        <f t="shared" si="1"/>
        <v>30613</v>
      </c>
      <c r="L16" s="197">
        <f t="shared" si="2"/>
        <v>1015659</v>
      </c>
      <c r="M16" s="198">
        <f t="shared" si="4"/>
        <v>3.8202258521411361E-2</v>
      </c>
      <c r="N16" s="101"/>
    </row>
    <row r="17" spans="1:14" x14ac:dyDescent="0.25">
      <c r="A17" s="1"/>
      <c r="B17" s="196" t="s">
        <v>119</v>
      </c>
      <c r="C17" s="197">
        <v>1113956</v>
      </c>
      <c r="D17" s="197">
        <v>1084813</v>
      </c>
      <c r="E17" s="197">
        <v>443857</v>
      </c>
      <c r="F17" s="197">
        <v>726467</v>
      </c>
      <c r="G17" s="197">
        <v>1124652</v>
      </c>
      <c r="H17" s="197">
        <v>1172687</v>
      </c>
      <c r="I17" s="198">
        <f t="shared" si="3"/>
        <v>4.2710989710594838E-2</v>
      </c>
      <c r="J17" s="199">
        <f t="shared" si="0"/>
        <v>1.6420378635461419</v>
      </c>
      <c r="K17" s="197">
        <f t="shared" si="1"/>
        <v>48035</v>
      </c>
      <c r="L17" s="197">
        <f t="shared" si="2"/>
        <v>728830</v>
      </c>
      <c r="M17" s="198">
        <f t="shared" si="4"/>
        <v>3.3981153768439298E-2</v>
      </c>
      <c r="N17" s="101"/>
    </row>
    <row r="18" spans="1:14" x14ac:dyDescent="0.25">
      <c r="A18" s="1"/>
      <c r="B18" s="196" t="s">
        <v>128</v>
      </c>
      <c r="C18" s="197">
        <v>561907</v>
      </c>
      <c r="D18" s="197">
        <v>594834</v>
      </c>
      <c r="E18" s="197">
        <v>241432</v>
      </c>
      <c r="F18" s="197">
        <v>191434</v>
      </c>
      <c r="G18" s="197">
        <v>491173</v>
      </c>
      <c r="H18" s="197">
        <v>523681</v>
      </c>
      <c r="I18" s="198">
        <f t="shared" si="3"/>
        <v>6.6184419746199374E-2</v>
      </c>
      <c r="J18" s="199">
        <f t="shared" si="0"/>
        <v>1.169062096159581</v>
      </c>
      <c r="K18" s="197">
        <f t="shared" si="1"/>
        <v>32508</v>
      </c>
      <c r="L18" s="197">
        <f t="shared" si="2"/>
        <v>282249</v>
      </c>
      <c r="M18" s="198">
        <f t="shared" si="4"/>
        <v>1.5174794797426816E-2</v>
      </c>
      <c r="N18" s="101"/>
    </row>
    <row r="19" spans="1:14" x14ac:dyDescent="0.25">
      <c r="A19" s="195" t="s">
        <v>144</v>
      </c>
      <c r="B19" s="196" t="s">
        <v>131</v>
      </c>
      <c r="C19" s="197">
        <v>955904</v>
      </c>
      <c r="D19" s="197">
        <v>847396</v>
      </c>
      <c r="E19" s="197">
        <v>356220</v>
      </c>
      <c r="F19" s="197">
        <v>171613</v>
      </c>
      <c r="G19" s="197">
        <v>432862</v>
      </c>
      <c r="H19" s="197">
        <v>543249</v>
      </c>
      <c r="I19" s="198">
        <f t="shared" si="3"/>
        <v>0.25501661037466916</v>
      </c>
      <c r="J19" s="199">
        <f t="shared" si="0"/>
        <v>0.52503789792824662</v>
      </c>
      <c r="K19" s="197">
        <f t="shared" si="1"/>
        <v>110387</v>
      </c>
      <c r="L19" s="197">
        <f t="shared" si="2"/>
        <v>187029</v>
      </c>
      <c r="M19" s="198">
        <f t="shared" si="4"/>
        <v>1.5741820113594575E-2</v>
      </c>
      <c r="N19" s="101"/>
    </row>
    <row r="20" spans="1:14" x14ac:dyDescent="0.25">
      <c r="A20" s="201" t="s">
        <v>145</v>
      </c>
      <c r="B20" s="202" t="s">
        <v>145</v>
      </c>
      <c r="C20" s="203">
        <f t="shared" ref="C20" si="5">C12-SUM(C13:C19)</f>
        <v>6949173</v>
      </c>
      <c r="D20" s="203">
        <f t="shared" ref="D20:H20" si="6">D12-SUM(D13:D19)</f>
        <v>7011837</v>
      </c>
      <c r="E20" s="203">
        <f t="shared" si="6"/>
        <v>2168558</v>
      </c>
      <c r="F20" s="203">
        <f t="shared" si="6"/>
        <v>3296764</v>
      </c>
      <c r="G20" s="203">
        <f t="shared" si="6"/>
        <v>6800013</v>
      </c>
      <c r="H20" s="203">
        <f t="shared" si="6"/>
        <v>7694148</v>
      </c>
      <c r="I20" s="204">
        <f t="shared" si="3"/>
        <v>0.13149018979816662</v>
      </c>
      <c r="J20" s="205">
        <f t="shared" si="0"/>
        <v>2.548048057741596</v>
      </c>
      <c r="K20" s="203">
        <f>H20-G20</f>
        <v>894135</v>
      </c>
      <c r="L20" s="203">
        <f t="shared" si="2"/>
        <v>5525590</v>
      </c>
      <c r="M20" s="204">
        <f t="shared" si="4"/>
        <v>0.22295465567975911</v>
      </c>
      <c r="N20" s="101"/>
    </row>
    <row r="21" spans="1:14" s="178" customFormat="1" x14ac:dyDescent="0.25">
      <c r="B21" s="187" t="s">
        <v>44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</row>
    <row r="22" spans="1:14" x14ac:dyDescent="0.25">
      <c r="A22" s="1">
        <v>3</v>
      </c>
      <c r="B22" s="188" t="s">
        <v>68</v>
      </c>
      <c r="C22" s="212">
        <v>12780955</v>
      </c>
      <c r="D22" s="212">
        <v>13105945</v>
      </c>
      <c r="E22" s="212">
        <v>3913809</v>
      </c>
      <c r="F22" s="212">
        <v>5763674</v>
      </c>
      <c r="G22" s="212">
        <v>12632387</v>
      </c>
      <c r="H22" s="212">
        <v>13590517</v>
      </c>
      <c r="I22" s="213">
        <f>IFERROR(H22/G22-1,"-")</f>
        <v>7.5847106330735325E-2</v>
      </c>
      <c r="J22" s="213">
        <f>IFERROR(H22/E22-1,"-")</f>
        <v>2.4724527947071508</v>
      </c>
      <c r="K22" s="212">
        <f>H22-G22</f>
        <v>958130</v>
      </c>
      <c r="L22" s="212">
        <f>H22-E22</f>
        <v>9676708</v>
      </c>
      <c r="M22" s="213">
        <f>H22/H$8</f>
        <v>0.39381475872896038</v>
      </c>
      <c r="N22" s="101"/>
    </row>
    <row r="23" spans="1:14" x14ac:dyDescent="0.25">
      <c r="A23" s="1" t="s">
        <v>96</v>
      </c>
      <c r="B23" s="191" t="s">
        <v>97</v>
      </c>
      <c r="C23" s="192">
        <v>881685</v>
      </c>
      <c r="D23" s="192">
        <v>1013579</v>
      </c>
      <c r="E23" s="192">
        <v>419753</v>
      </c>
      <c r="F23" s="192">
        <v>926094</v>
      </c>
      <c r="G23" s="192">
        <v>924124</v>
      </c>
      <c r="H23" s="192">
        <v>817242</v>
      </c>
      <c r="I23" s="193">
        <f>IFERROR(H23/G23-1,"-")</f>
        <v>-0.11565763901814041</v>
      </c>
      <c r="J23" s="194">
        <f t="shared" ref="J23:J34" si="7">IFERROR(H23/E23-1,"-")</f>
        <v>0.94695928319749956</v>
      </c>
      <c r="K23" s="192">
        <f t="shared" ref="K23:K33" si="8">H23-G23</f>
        <v>-106882</v>
      </c>
      <c r="L23" s="192">
        <f t="shared" ref="L23:L34" si="9">H23-E23</f>
        <v>397489</v>
      </c>
      <c r="M23" s="193">
        <f>H23/H$8</f>
        <v>2.3681362604025515E-2</v>
      </c>
      <c r="N23" s="101"/>
    </row>
    <row r="24" spans="1:14" x14ac:dyDescent="0.25">
      <c r="A24" s="195" t="s">
        <v>103</v>
      </c>
      <c r="B24" s="196" t="s">
        <v>103</v>
      </c>
      <c r="C24" s="197">
        <v>322907</v>
      </c>
      <c r="D24" s="197">
        <v>409352</v>
      </c>
      <c r="E24" s="197">
        <v>197437</v>
      </c>
      <c r="F24" s="197">
        <v>341894</v>
      </c>
      <c r="G24" s="197">
        <v>286571</v>
      </c>
      <c r="H24" s="197">
        <v>256506</v>
      </c>
      <c r="I24" s="198">
        <f>IFERROR(H24/G24-1,"-")</f>
        <v>-0.10491291861353735</v>
      </c>
      <c r="J24" s="199">
        <f t="shared" si="7"/>
        <v>0.2991789786108987</v>
      </c>
      <c r="K24" s="197">
        <f t="shared" si="8"/>
        <v>-30065</v>
      </c>
      <c r="L24" s="197">
        <f t="shared" si="9"/>
        <v>59069</v>
      </c>
      <c r="M24" s="198">
        <f>H24/H$8</f>
        <v>7.432818670734212E-3</v>
      </c>
      <c r="N24" s="101"/>
    </row>
    <row r="25" spans="1:14" x14ac:dyDescent="0.25">
      <c r="A25" s="195" t="s">
        <v>100</v>
      </c>
      <c r="B25" s="196" t="s">
        <v>100</v>
      </c>
      <c r="C25" s="197">
        <v>558778</v>
      </c>
      <c r="D25" s="197">
        <v>604227</v>
      </c>
      <c r="E25" s="197">
        <v>222316</v>
      </c>
      <c r="F25" s="197">
        <v>584200</v>
      </c>
      <c r="G25" s="197">
        <v>637553</v>
      </c>
      <c r="H25" s="197">
        <v>560736</v>
      </c>
      <c r="I25" s="198">
        <f>IFERROR(H25/G25-1,"-")</f>
        <v>-0.12048723792374905</v>
      </c>
      <c r="J25" s="199">
        <f t="shared" si="7"/>
        <v>1.5222476115079435</v>
      </c>
      <c r="K25" s="197">
        <f t="shared" si="8"/>
        <v>-76817</v>
      </c>
      <c r="L25" s="197">
        <f t="shared" si="9"/>
        <v>338420</v>
      </c>
      <c r="M25" s="198">
        <f>H25/H$8</f>
        <v>1.6248543933291303E-2</v>
      </c>
      <c r="N25" s="101"/>
    </row>
    <row r="26" spans="1:14" x14ac:dyDescent="0.25">
      <c r="A26" s="1"/>
      <c r="B26" s="191" t="s">
        <v>107</v>
      </c>
      <c r="C26" s="192">
        <v>11899270</v>
      </c>
      <c r="D26" s="192">
        <v>12092366</v>
      </c>
      <c r="E26" s="192">
        <v>3494056</v>
      </c>
      <c r="F26" s="192">
        <v>4837580</v>
      </c>
      <c r="G26" s="192">
        <v>11708263</v>
      </c>
      <c r="H26" s="192">
        <v>12773275</v>
      </c>
      <c r="I26" s="193">
        <f>IFERROR(H26/G26-1,"-")</f>
        <v>9.0962425425530569E-2</v>
      </c>
      <c r="J26" s="194">
        <f t="shared" si="7"/>
        <v>2.6557155924232467</v>
      </c>
      <c r="K26" s="192">
        <f t="shared" si="8"/>
        <v>1065012</v>
      </c>
      <c r="L26" s="192">
        <f t="shared" si="9"/>
        <v>9279219</v>
      </c>
      <c r="M26" s="193">
        <f>H26/H$8</f>
        <v>0.37013339612493484</v>
      </c>
      <c r="N26" s="101"/>
    </row>
    <row r="27" spans="1:14" s="74" customFormat="1" x14ac:dyDescent="0.25">
      <c r="B27" s="196" t="s">
        <v>110</v>
      </c>
      <c r="C27" s="197">
        <v>5384111</v>
      </c>
      <c r="D27" s="197">
        <v>5650065</v>
      </c>
      <c r="E27" s="197">
        <v>1483938</v>
      </c>
      <c r="F27" s="197">
        <v>1575483</v>
      </c>
      <c r="G27" s="197">
        <v>5839663</v>
      </c>
      <c r="H27" s="197">
        <v>6456134</v>
      </c>
      <c r="I27" s="198">
        <f t="shared" ref="I27:I34" si="10">IFERROR(H27/G27-1,"-")</f>
        <v>0.10556619448759297</v>
      </c>
      <c r="J27" s="199">
        <f t="shared" si="7"/>
        <v>3.3506763759671898</v>
      </c>
      <c r="K27" s="197">
        <f t="shared" si="8"/>
        <v>616471</v>
      </c>
      <c r="L27" s="197">
        <f t="shared" si="9"/>
        <v>4972196</v>
      </c>
      <c r="M27" s="198">
        <f t="shared" ref="M27:M34" si="11">H27/H$8</f>
        <v>0.18708051014776242</v>
      </c>
      <c r="N27" s="200"/>
    </row>
    <row r="28" spans="1:14" s="74" customFormat="1" x14ac:dyDescent="0.25">
      <c r="B28" s="196" t="s">
        <v>113</v>
      </c>
      <c r="C28" s="197">
        <v>1974764</v>
      </c>
      <c r="D28" s="197">
        <v>1813831</v>
      </c>
      <c r="E28" s="197">
        <v>510569</v>
      </c>
      <c r="F28" s="197">
        <v>851193</v>
      </c>
      <c r="G28" s="197">
        <v>1420539</v>
      </c>
      <c r="H28" s="197">
        <v>1496214</v>
      </c>
      <c r="I28" s="198">
        <f t="shared" si="10"/>
        <v>5.3272032658026269E-2</v>
      </c>
      <c r="J28" s="199">
        <f t="shared" si="7"/>
        <v>1.9304834410236422</v>
      </c>
      <c r="K28" s="197">
        <f t="shared" si="8"/>
        <v>75675</v>
      </c>
      <c r="L28" s="197">
        <f t="shared" si="9"/>
        <v>985645</v>
      </c>
      <c r="M28" s="198">
        <f t="shared" si="11"/>
        <v>4.3356051533351724E-2</v>
      </c>
      <c r="N28" s="200"/>
    </row>
    <row r="29" spans="1:14" x14ac:dyDescent="0.25">
      <c r="A29" s="1"/>
      <c r="B29" s="196" t="s">
        <v>116</v>
      </c>
      <c r="C29" s="197">
        <v>402743</v>
      </c>
      <c r="D29" s="197">
        <v>428540</v>
      </c>
      <c r="E29" s="197">
        <v>173273</v>
      </c>
      <c r="F29" s="197">
        <v>321437</v>
      </c>
      <c r="G29" s="197">
        <v>466813</v>
      </c>
      <c r="H29" s="197">
        <v>535409</v>
      </c>
      <c r="I29" s="198">
        <f t="shared" si="10"/>
        <v>0.14694535070788528</v>
      </c>
      <c r="J29" s="199">
        <f t="shared" si="7"/>
        <v>2.089973625435007</v>
      </c>
      <c r="K29" s="197">
        <f t="shared" si="8"/>
        <v>68596</v>
      </c>
      <c r="L29" s="197">
        <f t="shared" si="9"/>
        <v>362136</v>
      </c>
      <c r="M29" s="198">
        <f t="shared" si="11"/>
        <v>1.5514639079316404E-2</v>
      </c>
      <c r="N29" s="101"/>
    </row>
    <row r="30" spans="1:14" x14ac:dyDescent="0.25">
      <c r="A30" s="1"/>
      <c r="B30" s="196" t="s">
        <v>123</v>
      </c>
      <c r="C30" s="197">
        <v>530274</v>
      </c>
      <c r="D30" s="197">
        <v>502164</v>
      </c>
      <c r="E30" s="197">
        <v>134940</v>
      </c>
      <c r="F30" s="197">
        <v>321774</v>
      </c>
      <c r="G30" s="197">
        <v>583899</v>
      </c>
      <c r="H30" s="197">
        <v>553235</v>
      </c>
      <c r="I30" s="198">
        <f t="shared" si="10"/>
        <v>-5.2515931693666196E-2</v>
      </c>
      <c r="J30" s="199">
        <f t="shared" si="7"/>
        <v>3.099859196680006</v>
      </c>
      <c r="K30" s="197">
        <f t="shared" si="8"/>
        <v>-30664</v>
      </c>
      <c r="L30" s="197">
        <f t="shared" si="9"/>
        <v>418295</v>
      </c>
      <c r="M30" s="198">
        <f t="shared" si="11"/>
        <v>1.6031186160571843E-2</v>
      </c>
      <c r="N30" s="101"/>
    </row>
    <row r="31" spans="1:14" x14ac:dyDescent="0.25">
      <c r="A31" s="1"/>
      <c r="B31" s="196" t="s">
        <v>119</v>
      </c>
      <c r="C31" s="197">
        <v>589767</v>
      </c>
      <c r="D31" s="197">
        <v>566275</v>
      </c>
      <c r="E31" s="197">
        <v>241515</v>
      </c>
      <c r="F31" s="197">
        <v>414396</v>
      </c>
      <c r="G31" s="197">
        <v>639629</v>
      </c>
      <c r="H31" s="197">
        <v>619738</v>
      </c>
      <c r="I31" s="198">
        <f t="shared" si="10"/>
        <v>-3.1097714456348902E-2</v>
      </c>
      <c r="J31" s="199">
        <f t="shared" si="7"/>
        <v>1.56604351696582</v>
      </c>
      <c r="K31" s="197">
        <f t="shared" si="8"/>
        <v>-19891</v>
      </c>
      <c r="L31" s="197">
        <f t="shared" si="9"/>
        <v>378223</v>
      </c>
      <c r="M31" s="198">
        <f t="shared" si="11"/>
        <v>1.7958255079270968E-2</v>
      </c>
      <c r="N31" s="101"/>
    </row>
    <row r="32" spans="1:14" x14ac:dyDescent="0.25">
      <c r="A32" s="1"/>
      <c r="B32" s="196" t="s">
        <v>128</v>
      </c>
      <c r="C32" s="197">
        <v>208902</v>
      </c>
      <c r="D32" s="197">
        <v>242464</v>
      </c>
      <c r="E32" s="197">
        <v>95128</v>
      </c>
      <c r="F32" s="197">
        <v>58069</v>
      </c>
      <c r="G32" s="197">
        <v>177706</v>
      </c>
      <c r="H32" s="197">
        <v>184473</v>
      </c>
      <c r="I32" s="198">
        <f t="shared" si="10"/>
        <v>3.8079749698940901E-2</v>
      </c>
      <c r="J32" s="199">
        <f t="shared" si="7"/>
        <v>0.93920822470776222</v>
      </c>
      <c r="K32" s="197">
        <f t="shared" si="8"/>
        <v>6767</v>
      </c>
      <c r="L32" s="197">
        <f t="shared" si="9"/>
        <v>89345</v>
      </c>
      <c r="M32" s="198">
        <f t="shared" si="11"/>
        <v>5.3455059867853084E-3</v>
      </c>
      <c r="N32" s="101"/>
    </row>
    <row r="33" spans="1:14" x14ac:dyDescent="0.25">
      <c r="A33" s="195" t="s">
        <v>144</v>
      </c>
      <c r="B33" s="196" t="s">
        <v>131</v>
      </c>
      <c r="C33" s="197">
        <v>290446</v>
      </c>
      <c r="D33" s="197">
        <v>276453</v>
      </c>
      <c r="E33" s="197">
        <v>106598</v>
      </c>
      <c r="F33" s="197">
        <v>43884</v>
      </c>
      <c r="G33" s="197">
        <v>147837</v>
      </c>
      <c r="H33" s="197">
        <v>187545</v>
      </c>
      <c r="I33" s="198">
        <f t="shared" si="10"/>
        <v>0.26859311268491659</v>
      </c>
      <c r="J33" s="199">
        <f t="shared" si="7"/>
        <v>0.75936696748531873</v>
      </c>
      <c r="K33" s="197">
        <f t="shared" si="8"/>
        <v>39708</v>
      </c>
      <c r="L33" s="197">
        <f t="shared" si="9"/>
        <v>80947</v>
      </c>
      <c r="M33" s="198">
        <f t="shared" si="11"/>
        <v>5.434523861441244E-3</v>
      </c>
      <c r="N33" s="101"/>
    </row>
    <row r="34" spans="1:14" x14ac:dyDescent="0.25">
      <c r="A34" s="201" t="s">
        <v>145</v>
      </c>
      <c r="B34" s="202" t="s">
        <v>145</v>
      </c>
      <c r="C34" s="203">
        <f t="shared" ref="C34" si="12">C26-SUM(C27:C33)</f>
        <v>2518263</v>
      </c>
      <c r="D34" s="203">
        <f t="shared" ref="D34:H34" si="13">D26-SUM(D27:D33)</f>
        <v>2612574</v>
      </c>
      <c r="E34" s="203">
        <f t="shared" si="13"/>
        <v>748095</v>
      </c>
      <c r="F34" s="203">
        <f t="shared" si="13"/>
        <v>1251344</v>
      </c>
      <c r="G34" s="203">
        <f t="shared" si="13"/>
        <v>2432177</v>
      </c>
      <c r="H34" s="203">
        <f t="shared" si="13"/>
        <v>2740527</v>
      </c>
      <c r="I34" s="204">
        <f t="shared" si="10"/>
        <v>0.12677942435932921</v>
      </c>
      <c r="J34" s="205">
        <f t="shared" si="7"/>
        <v>2.6633408858500593</v>
      </c>
      <c r="K34" s="203">
        <f>H34-G34</f>
        <v>308350</v>
      </c>
      <c r="L34" s="203">
        <f t="shared" si="9"/>
        <v>1992432</v>
      </c>
      <c r="M34" s="204">
        <f t="shared" si="11"/>
        <v>7.9412724276434921E-2</v>
      </c>
      <c r="N34" s="101"/>
    </row>
    <row r="35" spans="1:14" s="178" customFormat="1" x14ac:dyDescent="0.25">
      <c r="B35" s="187" t="s">
        <v>45</v>
      </c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</row>
    <row r="36" spans="1:14" x14ac:dyDescent="0.25">
      <c r="A36" s="1">
        <v>3</v>
      </c>
      <c r="B36" s="188" t="s">
        <v>68</v>
      </c>
      <c r="C36" s="212">
        <v>10182826</v>
      </c>
      <c r="D36" s="212">
        <v>10093577</v>
      </c>
      <c r="E36" s="212">
        <v>2858440</v>
      </c>
      <c r="F36" s="212">
        <v>3367162</v>
      </c>
      <c r="G36" s="212">
        <v>8865243</v>
      </c>
      <c r="H36" s="212">
        <v>9739308</v>
      </c>
      <c r="I36" s="213">
        <f>IFERROR(H36/G36-1,"-")</f>
        <v>9.8594590131370285E-2</v>
      </c>
      <c r="J36" s="213">
        <f>IFERROR(H36/E36-1,"-")</f>
        <v>2.4072109262394874</v>
      </c>
      <c r="K36" s="212">
        <f>H36-G36</f>
        <v>874065</v>
      </c>
      <c r="L36" s="212">
        <f>H36-E36</f>
        <v>6880868</v>
      </c>
      <c r="M36" s="213">
        <f>H36/H$8</f>
        <v>0.28221761027980269</v>
      </c>
      <c r="N36" s="101"/>
    </row>
    <row r="37" spans="1:14" x14ac:dyDescent="0.25">
      <c r="A37" s="1" t="s">
        <v>96</v>
      </c>
      <c r="B37" s="191" t="s">
        <v>97</v>
      </c>
      <c r="C37" s="192">
        <v>676860</v>
      </c>
      <c r="D37" s="192">
        <v>614530</v>
      </c>
      <c r="E37" s="192">
        <v>241430</v>
      </c>
      <c r="F37" s="192">
        <v>350874</v>
      </c>
      <c r="G37" s="192">
        <v>513218</v>
      </c>
      <c r="H37" s="192">
        <v>576863</v>
      </c>
      <c r="I37" s="193">
        <f>IFERROR(H37/G37-1,"-")</f>
        <v>0.12401162858668235</v>
      </c>
      <c r="J37" s="194">
        <f t="shared" ref="J37:J48" si="14">IFERROR(H37/E37-1,"-")</f>
        <v>1.3893592345607422</v>
      </c>
      <c r="K37" s="192">
        <f t="shared" ref="K37:K47" si="15">H37-G37</f>
        <v>63645</v>
      </c>
      <c r="L37" s="192">
        <f t="shared" ref="L37:L48" si="16">H37-E37</f>
        <v>335433</v>
      </c>
      <c r="M37" s="193">
        <f>H37/H$8</f>
        <v>1.6715858798062228E-2</v>
      </c>
      <c r="N37" s="101"/>
    </row>
    <row r="38" spans="1:14" x14ac:dyDescent="0.25">
      <c r="A38" s="195" t="s">
        <v>103</v>
      </c>
      <c r="B38" s="196" t="s">
        <v>103</v>
      </c>
      <c r="C38" s="197">
        <v>205233</v>
      </c>
      <c r="D38" s="197">
        <v>210543</v>
      </c>
      <c r="E38" s="197">
        <v>92534</v>
      </c>
      <c r="F38" s="197">
        <v>131066</v>
      </c>
      <c r="G38" s="197">
        <v>155108</v>
      </c>
      <c r="H38" s="197">
        <v>218201</v>
      </c>
      <c r="I38" s="198">
        <f>IFERROR(H38/G38-1,"-")</f>
        <v>0.4067681873275395</v>
      </c>
      <c r="J38" s="199">
        <f t="shared" si="14"/>
        <v>1.3580629822551709</v>
      </c>
      <c r="K38" s="197">
        <f t="shared" si="15"/>
        <v>63093</v>
      </c>
      <c r="L38" s="197">
        <f t="shared" si="16"/>
        <v>125667</v>
      </c>
      <c r="M38" s="198">
        <f>H38/H$8</f>
        <v>6.3228480689452712E-3</v>
      </c>
      <c r="N38" s="101"/>
    </row>
    <row r="39" spans="1:14" x14ac:dyDescent="0.25">
      <c r="A39" s="195" t="s">
        <v>100</v>
      </c>
      <c r="B39" s="196" t="s">
        <v>100</v>
      </c>
      <c r="C39" s="197">
        <v>471627</v>
      </c>
      <c r="D39" s="197">
        <v>403987</v>
      </c>
      <c r="E39" s="197">
        <v>148896</v>
      </c>
      <c r="F39" s="197">
        <v>219808</v>
      </c>
      <c r="G39" s="197">
        <v>358110</v>
      </c>
      <c r="H39" s="197">
        <v>358662</v>
      </c>
      <c r="I39" s="198">
        <f>IFERROR(H39/G39-1,"-")</f>
        <v>1.5414258188823915E-3</v>
      </c>
      <c r="J39" s="199">
        <f t="shared" si="14"/>
        <v>1.4088088330109607</v>
      </c>
      <c r="K39" s="197">
        <f t="shared" si="15"/>
        <v>552</v>
      </c>
      <c r="L39" s="197">
        <f t="shared" si="16"/>
        <v>209766</v>
      </c>
      <c r="M39" s="198">
        <f>H39/H$8</f>
        <v>1.0393010729116955E-2</v>
      </c>
      <c r="N39" s="101"/>
    </row>
    <row r="40" spans="1:14" x14ac:dyDescent="0.25">
      <c r="A40" s="1"/>
      <c r="B40" s="191" t="s">
        <v>107</v>
      </c>
      <c r="C40" s="192">
        <v>9505966</v>
      </c>
      <c r="D40" s="192">
        <v>9479047</v>
      </c>
      <c r="E40" s="192">
        <v>2617010</v>
      </c>
      <c r="F40" s="192">
        <v>3016288</v>
      </c>
      <c r="G40" s="192">
        <v>8352025</v>
      </c>
      <c r="H40" s="192">
        <v>9162445</v>
      </c>
      <c r="I40" s="193">
        <f>IFERROR(H40/G40-1,"-")</f>
        <v>9.7032755529347758E-2</v>
      </c>
      <c r="J40" s="194">
        <f t="shared" si="14"/>
        <v>2.5011119560108672</v>
      </c>
      <c r="K40" s="192">
        <f t="shared" si="15"/>
        <v>810420</v>
      </c>
      <c r="L40" s="192">
        <f t="shared" si="16"/>
        <v>6545435</v>
      </c>
      <c r="M40" s="193">
        <f>H40/H$8</f>
        <v>0.26550175148174049</v>
      </c>
      <c r="N40" s="101"/>
    </row>
    <row r="41" spans="1:14" s="74" customFormat="1" x14ac:dyDescent="0.25">
      <c r="B41" s="196" t="s">
        <v>110</v>
      </c>
      <c r="C41" s="197">
        <v>4765036</v>
      </c>
      <c r="D41" s="197">
        <v>5094935</v>
      </c>
      <c r="E41" s="197">
        <v>1173619</v>
      </c>
      <c r="F41" s="197">
        <v>1066343</v>
      </c>
      <c r="G41" s="197">
        <v>4256430</v>
      </c>
      <c r="H41" s="197">
        <v>4628153</v>
      </c>
      <c r="I41" s="198">
        <f t="shared" ref="I41:I48" si="17">IFERROR(H41/G41-1,"-")</f>
        <v>8.7332106953479816E-2</v>
      </c>
      <c r="J41" s="199">
        <f t="shared" si="14"/>
        <v>2.9434884745390115</v>
      </c>
      <c r="K41" s="197">
        <f t="shared" si="15"/>
        <v>371723</v>
      </c>
      <c r="L41" s="197">
        <f t="shared" si="16"/>
        <v>3454534</v>
      </c>
      <c r="M41" s="198">
        <f t="shared" ref="M41:M48" si="18">H41/H$8</f>
        <v>0.13411078894612427</v>
      </c>
      <c r="N41" s="200"/>
    </row>
    <row r="42" spans="1:14" s="74" customFormat="1" x14ac:dyDescent="0.25">
      <c r="B42" s="196" t="s">
        <v>113</v>
      </c>
      <c r="C42" s="197">
        <v>637223</v>
      </c>
      <c r="D42" s="197">
        <v>470924</v>
      </c>
      <c r="E42" s="197">
        <v>139836</v>
      </c>
      <c r="F42" s="197">
        <v>174981</v>
      </c>
      <c r="G42" s="197">
        <v>311196</v>
      </c>
      <c r="H42" s="197">
        <v>358380</v>
      </c>
      <c r="I42" s="198">
        <f t="shared" si="17"/>
        <v>0.15162148613735393</v>
      </c>
      <c r="J42" s="199">
        <f t="shared" si="14"/>
        <v>1.5628593495237277</v>
      </c>
      <c r="K42" s="197">
        <f t="shared" si="15"/>
        <v>47184</v>
      </c>
      <c r="L42" s="197">
        <f t="shared" si="16"/>
        <v>218544</v>
      </c>
      <c r="M42" s="198">
        <f t="shared" si="18"/>
        <v>1.0384839166404399E-2</v>
      </c>
      <c r="N42" s="200"/>
    </row>
    <row r="43" spans="1:14" x14ac:dyDescent="0.25">
      <c r="A43" s="1"/>
      <c r="B43" s="196" t="s">
        <v>116</v>
      </c>
      <c r="C43" s="197">
        <v>179800</v>
      </c>
      <c r="D43" s="197">
        <v>178407</v>
      </c>
      <c r="E43" s="197">
        <v>67848</v>
      </c>
      <c r="F43" s="197">
        <v>127385</v>
      </c>
      <c r="G43" s="197">
        <v>198903</v>
      </c>
      <c r="H43" s="197">
        <v>247793</v>
      </c>
      <c r="I43" s="198">
        <f t="shared" si="17"/>
        <v>0.24579820314424627</v>
      </c>
      <c r="J43" s="199">
        <f t="shared" si="14"/>
        <v>2.6521783987737293</v>
      </c>
      <c r="K43" s="197">
        <f t="shared" si="15"/>
        <v>48890</v>
      </c>
      <c r="L43" s="197">
        <f t="shared" si="16"/>
        <v>179945</v>
      </c>
      <c r="M43" s="198">
        <f t="shared" si="18"/>
        <v>7.1803405646544043E-3</v>
      </c>
      <c r="N43" s="101"/>
    </row>
    <row r="44" spans="1:14" x14ac:dyDescent="0.25">
      <c r="A44" s="1"/>
      <c r="B44" s="196" t="s">
        <v>123</v>
      </c>
      <c r="C44" s="197">
        <v>472273</v>
      </c>
      <c r="D44" s="197">
        <v>451476</v>
      </c>
      <c r="E44" s="197">
        <v>124287</v>
      </c>
      <c r="F44" s="197">
        <v>239923</v>
      </c>
      <c r="G44" s="197">
        <v>477050</v>
      </c>
      <c r="H44" s="197">
        <v>501096</v>
      </c>
      <c r="I44" s="198">
        <f t="shared" si="17"/>
        <v>5.0405617859763163E-2</v>
      </c>
      <c r="J44" s="199">
        <f t="shared" si="14"/>
        <v>3.0317651886359798</v>
      </c>
      <c r="K44" s="197">
        <f t="shared" si="15"/>
        <v>24046</v>
      </c>
      <c r="L44" s="197">
        <f t="shared" si="16"/>
        <v>376809</v>
      </c>
      <c r="M44" s="198">
        <f t="shared" si="18"/>
        <v>1.4520345351103798E-2</v>
      </c>
      <c r="N44" s="101"/>
    </row>
    <row r="45" spans="1:14" x14ac:dyDescent="0.25">
      <c r="A45" s="1"/>
      <c r="B45" s="196" t="s">
        <v>119</v>
      </c>
      <c r="C45" s="197">
        <v>354256</v>
      </c>
      <c r="D45" s="197">
        <v>353625</v>
      </c>
      <c r="E45" s="197">
        <v>131712</v>
      </c>
      <c r="F45" s="197">
        <v>184201</v>
      </c>
      <c r="G45" s="197">
        <v>318686</v>
      </c>
      <c r="H45" s="197">
        <v>374932</v>
      </c>
      <c r="I45" s="198">
        <f t="shared" si="17"/>
        <v>0.17649347633720969</v>
      </c>
      <c r="J45" s="199">
        <f t="shared" si="14"/>
        <v>1.846604713313897</v>
      </c>
      <c r="K45" s="197">
        <f t="shared" si="15"/>
        <v>56246</v>
      </c>
      <c r="L45" s="197">
        <f t="shared" si="16"/>
        <v>243220</v>
      </c>
      <c r="M45" s="198">
        <f t="shared" si="18"/>
        <v>1.0864469329589637E-2</v>
      </c>
      <c r="N45" s="101"/>
    </row>
    <row r="46" spans="1:14" x14ac:dyDescent="0.25">
      <c r="A46" s="1"/>
      <c r="B46" s="196" t="s">
        <v>128</v>
      </c>
      <c r="C46" s="197">
        <v>243705</v>
      </c>
      <c r="D46" s="197">
        <v>227686</v>
      </c>
      <c r="E46" s="197">
        <v>86739</v>
      </c>
      <c r="F46" s="197">
        <v>81833</v>
      </c>
      <c r="G46" s="197">
        <v>185692</v>
      </c>
      <c r="H46" s="197">
        <v>188339</v>
      </c>
      <c r="I46" s="198">
        <f t="shared" si="17"/>
        <v>1.4254787497576693E-2</v>
      </c>
      <c r="J46" s="199">
        <f t="shared" si="14"/>
        <v>1.1713300822006247</v>
      </c>
      <c r="K46" s="197">
        <f t="shared" si="15"/>
        <v>2647</v>
      </c>
      <c r="L46" s="197">
        <f t="shared" si="16"/>
        <v>101600</v>
      </c>
      <c r="M46" s="198">
        <f t="shared" si="18"/>
        <v>5.4575317365964564E-3</v>
      </c>
      <c r="N46" s="101"/>
    </row>
    <row r="47" spans="1:14" x14ac:dyDescent="0.25">
      <c r="A47" s="195" t="s">
        <v>144</v>
      </c>
      <c r="B47" s="196" t="s">
        <v>131</v>
      </c>
      <c r="C47" s="197">
        <v>418610</v>
      </c>
      <c r="D47" s="197">
        <v>366669</v>
      </c>
      <c r="E47" s="197">
        <v>150036</v>
      </c>
      <c r="F47" s="197">
        <v>88248</v>
      </c>
      <c r="G47" s="197">
        <v>188228</v>
      </c>
      <c r="H47" s="197">
        <v>224522</v>
      </c>
      <c r="I47" s="198">
        <f t="shared" si="17"/>
        <v>0.19281934674968659</v>
      </c>
      <c r="J47" s="199">
        <f t="shared" si="14"/>
        <v>0.49645418432909438</v>
      </c>
      <c r="K47" s="197">
        <f t="shared" si="15"/>
        <v>36294</v>
      </c>
      <c r="L47" s="197">
        <f t="shared" si="16"/>
        <v>74486</v>
      </c>
      <c r="M47" s="198">
        <f t="shared" si="18"/>
        <v>6.5060127778320456E-3</v>
      </c>
      <c r="N47" s="101"/>
    </row>
    <row r="48" spans="1:14" x14ac:dyDescent="0.25">
      <c r="A48" s="201" t="s">
        <v>145</v>
      </c>
      <c r="B48" s="202" t="s">
        <v>145</v>
      </c>
      <c r="C48" s="203">
        <f t="shared" ref="C48:H48" si="19">C40-SUM(C41:C47)</f>
        <v>2435063</v>
      </c>
      <c r="D48" s="203">
        <f t="shared" si="19"/>
        <v>2335325</v>
      </c>
      <c r="E48" s="203">
        <f t="shared" si="19"/>
        <v>742933</v>
      </c>
      <c r="F48" s="203">
        <f t="shared" si="19"/>
        <v>1053374</v>
      </c>
      <c r="G48" s="203">
        <f t="shared" si="19"/>
        <v>2415840</v>
      </c>
      <c r="H48" s="203">
        <f t="shared" si="19"/>
        <v>2639230</v>
      </c>
      <c r="I48" s="204">
        <f t="shared" si="17"/>
        <v>9.2468872110735845E-2</v>
      </c>
      <c r="J48" s="205">
        <f t="shared" si="14"/>
        <v>2.5524468559075988</v>
      </c>
      <c r="K48" s="203">
        <f>H48-G48</f>
        <v>223390</v>
      </c>
      <c r="L48" s="203">
        <f t="shared" si="16"/>
        <v>1896297</v>
      </c>
      <c r="M48" s="204">
        <f t="shared" si="18"/>
        <v>7.6477423609435463E-2</v>
      </c>
      <c r="N48" s="101"/>
    </row>
    <row r="49" spans="1:14" s="178" customFormat="1" x14ac:dyDescent="0.25">
      <c r="B49" s="187" t="s">
        <v>46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</row>
    <row r="50" spans="1:14" x14ac:dyDescent="0.25">
      <c r="A50" s="1">
        <v>3</v>
      </c>
      <c r="B50" s="188" t="s">
        <v>68</v>
      </c>
      <c r="C50" s="212">
        <v>241605</v>
      </c>
      <c r="D50" s="212">
        <v>234787</v>
      </c>
      <c r="E50" s="212">
        <v>65275</v>
      </c>
      <c r="F50" s="212">
        <v>98762</v>
      </c>
      <c r="G50" s="212">
        <v>168339</v>
      </c>
      <c r="H50" s="212">
        <v>182035</v>
      </c>
      <c r="I50" s="213">
        <f>IFERROR(H50/G50-1,"-")</f>
        <v>8.1359637398344953E-2</v>
      </c>
      <c r="J50" s="213">
        <f>IFERROR(H50/E50-1,"-")</f>
        <v>1.788739946380697</v>
      </c>
      <c r="K50" s="212">
        <f>H50-G50</f>
        <v>13696</v>
      </c>
      <c r="L50" s="212">
        <f>H50-E50</f>
        <v>116760</v>
      </c>
      <c r="M50" s="213">
        <f>H50/H$8</f>
        <v>5.274859639646255E-3</v>
      </c>
      <c r="N50" s="101"/>
    </row>
    <row r="51" spans="1:14" x14ac:dyDescent="0.25">
      <c r="A51" s="1" t="s">
        <v>96</v>
      </c>
      <c r="B51" s="191" t="s">
        <v>97</v>
      </c>
      <c r="C51" s="192">
        <v>33536</v>
      </c>
      <c r="D51" s="192">
        <v>30969</v>
      </c>
      <c r="E51" s="192">
        <v>6950</v>
      </c>
      <c r="F51" s="192">
        <v>17286</v>
      </c>
      <c r="G51" s="192">
        <v>21218</v>
      </c>
      <c r="H51" s="192">
        <v>40235</v>
      </c>
      <c r="I51" s="193">
        <f>IFERROR(H51/G51-1,"-")</f>
        <v>0.89626732019983035</v>
      </c>
      <c r="J51" s="194">
        <f t="shared" ref="J51:J62" si="20">IFERROR(H51/E51-1,"-")</f>
        <v>4.7892086330935255</v>
      </c>
      <c r="K51" s="192">
        <f t="shared" ref="K51:K61" si="21">H51-G51</f>
        <v>19017</v>
      </c>
      <c r="L51" s="192">
        <f t="shared" ref="L51:L62" si="22">H51-E51</f>
        <v>33285</v>
      </c>
      <c r="M51" s="193">
        <f>H51/H$8</f>
        <v>1.1658965451762961E-3</v>
      </c>
      <c r="N51" s="101"/>
    </row>
    <row r="52" spans="1:14" x14ac:dyDescent="0.25">
      <c r="A52" s="195" t="s">
        <v>103</v>
      </c>
      <c r="B52" s="196" t="s">
        <v>103</v>
      </c>
      <c r="C52" s="197">
        <v>18429</v>
      </c>
      <c r="D52" s="197">
        <v>12961</v>
      </c>
      <c r="E52" s="197">
        <v>5003</v>
      </c>
      <c r="F52" s="197">
        <v>6990</v>
      </c>
      <c r="G52" s="197">
        <v>6990</v>
      </c>
      <c r="H52" s="197">
        <v>25164</v>
      </c>
      <c r="I52" s="198">
        <f>IFERROR(H52/G52-1,"-")</f>
        <v>2.6</v>
      </c>
      <c r="J52" s="199">
        <f t="shared" si="20"/>
        <v>4.0297821307215669</v>
      </c>
      <c r="K52" s="197">
        <f t="shared" si="21"/>
        <v>18174</v>
      </c>
      <c r="L52" s="197">
        <f t="shared" si="22"/>
        <v>20161</v>
      </c>
      <c r="M52" s="198">
        <f>H52/H$8</f>
        <v>7.2918157481835011E-4</v>
      </c>
      <c r="N52" s="101"/>
    </row>
    <row r="53" spans="1:14" x14ac:dyDescent="0.25">
      <c r="A53" s="195" t="s">
        <v>100</v>
      </c>
      <c r="B53" s="196" t="s">
        <v>100</v>
      </c>
      <c r="C53" s="197">
        <v>15107</v>
      </c>
      <c r="D53" s="197">
        <v>18008</v>
      </c>
      <c r="E53" s="197">
        <v>1947</v>
      </c>
      <c r="F53" s="197">
        <v>10296</v>
      </c>
      <c r="G53" s="197">
        <v>14228</v>
      </c>
      <c r="H53" s="197">
        <v>15071</v>
      </c>
      <c r="I53" s="198">
        <f>IFERROR(H53/G53-1,"-")</f>
        <v>5.924936744447562E-2</v>
      </c>
      <c r="J53" s="199">
        <f t="shared" si="20"/>
        <v>6.740626605033385</v>
      </c>
      <c r="K53" s="197">
        <f t="shared" si="21"/>
        <v>843</v>
      </c>
      <c r="L53" s="197">
        <f t="shared" si="22"/>
        <v>13124</v>
      </c>
      <c r="M53" s="198">
        <f>H53/H$8</f>
        <v>4.3671497035794601E-4</v>
      </c>
      <c r="N53" s="101"/>
    </row>
    <row r="54" spans="1:14" x14ac:dyDescent="0.25">
      <c r="A54" s="1"/>
      <c r="B54" s="191" t="s">
        <v>107</v>
      </c>
      <c r="C54" s="192">
        <v>208069</v>
      </c>
      <c r="D54" s="192">
        <v>203818</v>
      </c>
      <c r="E54" s="192">
        <v>58325</v>
      </c>
      <c r="F54" s="192">
        <v>81476</v>
      </c>
      <c r="G54" s="192">
        <v>147121</v>
      </c>
      <c r="H54" s="192">
        <v>141800</v>
      </c>
      <c r="I54" s="193">
        <f>IFERROR(H54/G54-1,"-")</f>
        <v>-3.6167508377457969E-2</v>
      </c>
      <c r="J54" s="194">
        <f t="shared" si="20"/>
        <v>1.4312044577796827</v>
      </c>
      <c r="K54" s="192">
        <f t="shared" si="21"/>
        <v>-5321</v>
      </c>
      <c r="L54" s="192">
        <f t="shared" si="22"/>
        <v>83475</v>
      </c>
      <c r="M54" s="193">
        <f>H54/H$8</f>
        <v>4.108963094469959E-3</v>
      </c>
      <c r="N54" s="101"/>
    </row>
    <row r="55" spans="1:14" s="74" customFormat="1" x14ac:dyDescent="0.25">
      <c r="B55" s="196" t="s">
        <v>110</v>
      </c>
      <c r="C55" s="197">
        <v>68012</v>
      </c>
      <c r="D55" s="197">
        <v>67733</v>
      </c>
      <c r="E55" s="197">
        <v>19771</v>
      </c>
      <c r="F55" s="197">
        <v>20693</v>
      </c>
      <c r="G55" s="197">
        <v>65122</v>
      </c>
      <c r="H55" s="197">
        <v>55484</v>
      </c>
      <c r="I55" s="198">
        <f t="shared" ref="I55:I62" si="23">IFERROR(H55/G55-1,"-")</f>
        <v>-0.14799914007555048</v>
      </c>
      <c r="J55" s="199">
        <f t="shared" si="20"/>
        <v>1.806332507207526</v>
      </c>
      <c r="K55" s="197">
        <f t="shared" si="21"/>
        <v>-9638</v>
      </c>
      <c r="L55" s="197">
        <f t="shared" si="22"/>
        <v>35713</v>
      </c>
      <c r="M55" s="198">
        <f t="shared" ref="M55:M62" si="24">H55/H$8</f>
        <v>1.6077694522818842E-3</v>
      </c>
      <c r="N55" s="200"/>
    </row>
    <row r="56" spans="1:14" s="74" customFormat="1" x14ac:dyDescent="0.25">
      <c r="B56" s="196" t="s">
        <v>113</v>
      </c>
      <c r="C56" s="197">
        <v>80523</v>
      </c>
      <c r="D56" s="197">
        <v>69940</v>
      </c>
      <c r="E56" s="197">
        <v>18669</v>
      </c>
      <c r="F56" s="197">
        <v>31230</v>
      </c>
      <c r="G56" s="197">
        <v>34084</v>
      </c>
      <c r="H56" s="197">
        <v>34465</v>
      </c>
      <c r="I56" s="198">
        <f t="shared" si="23"/>
        <v>1.117826546180023E-2</v>
      </c>
      <c r="J56" s="199">
        <f t="shared" si="20"/>
        <v>0.84610852214901699</v>
      </c>
      <c r="K56" s="197">
        <f t="shared" si="21"/>
        <v>381</v>
      </c>
      <c r="L56" s="197">
        <f t="shared" si="22"/>
        <v>15796</v>
      </c>
      <c r="M56" s="198">
        <f t="shared" si="24"/>
        <v>9.9869825846902061E-4</v>
      </c>
      <c r="N56" s="200"/>
    </row>
    <row r="57" spans="1:14" x14ac:dyDescent="0.25">
      <c r="A57" s="1"/>
      <c r="B57" s="196" t="s">
        <v>116</v>
      </c>
      <c r="C57" s="197">
        <v>4813</v>
      </c>
      <c r="D57" s="197">
        <v>6792</v>
      </c>
      <c r="E57" s="197">
        <v>1519</v>
      </c>
      <c r="F57" s="197">
        <v>3873</v>
      </c>
      <c r="G57" s="197">
        <v>6397</v>
      </c>
      <c r="H57" s="197">
        <v>6784</v>
      </c>
      <c r="I57" s="198">
        <f t="shared" si="23"/>
        <v>6.0497108019384127E-2</v>
      </c>
      <c r="J57" s="199">
        <f t="shared" si="20"/>
        <v>3.4660961158657013</v>
      </c>
      <c r="K57" s="197">
        <f t="shared" si="21"/>
        <v>387</v>
      </c>
      <c r="L57" s="197">
        <f t="shared" si="22"/>
        <v>5265</v>
      </c>
      <c r="M57" s="198">
        <f t="shared" si="24"/>
        <v>1.9658113986519181E-4</v>
      </c>
      <c r="N57" s="101"/>
    </row>
    <row r="58" spans="1:14" x14ac:dyDescent="0.25">
      <c r="A58" s="1"/>
      <c r="B58" s="196" t="s">
        <v>123</v>
      </c>
      <c r="C58" s="197">
        <v>3199</v>
      </c>
      <c r="D58" s="197">
        <v>3713</v>
      </c>
      <c r="E58" s="197">
        <v>1082</v>
      </c>
      <c r="F58" s="197">
        <v>2191</v>
      </c>
      <c r="G58" s="197">
        <v>3053</v>
      </c>
      <c r="H58" s="197">
        <v>2811</v>
      </c>
      <c r="I58" s="198">
        <f t="shared" si="23"/>
        <v>-7.9266295447101176E-2</v>
      </c>
      <c r="J58" s="199">
        <f t="shared" si="20"/>
        <v>1.5979667282809613</v>
      </c>
      <c r="K58" s="197">
        <f t="shared" si="21"/>
        <v>-242</v>
      </c>
      <c r="L58" s="197">
        <f t="shared" si="22"/>
        <v>1729</v>
      </c>
      <c r="M58" s="198">
        <f t="shared" si="24"/>
        <v>8.1454832570910106E-5</v>
      </c>
      <c r="N58" s="101"/>
    </row>
    <row r="59" spans="1:14" x14ac:dyDescent="0.25">
      <c r="A59" s="1"/>
      <c r="B59" s="196" t="s">
        <v>119</v>
      </c>
      <c r="C59" s="197">
        <v>3208</v>
      </c>
      <c r="D59" s="197">
        <v>4285</v>
      </c>
      <c r="E59" s="197">
        <v>1095</v>
      </c>
      <c r="F59" s="197">
        <v>1459</v>
      </c>
      <c r="G59" s="197">
        <v>2254</v>
      </c>
      <c r="H59" s="197">
        <v>2628</v>
      </c>
      <c r="I59" s="198">
        <f t="shared" si="23"/>
        <v>0.16592724046140206</v>
      </c>
      <c r="J59" s="199">
        <f t="shared" si="20"/>
        <v>1.4</v>
      </c>
      <c r="K59" s="197">
        <f t="shared" si="21"/>
        <v>374</v>
      </c>
      <c r="L59" s="197">
        <f t="shared" si="22"/>
        <v>1533</v>
      </c>
      <c r="M59" s="198">
        <f t="shared" si="24"/>
        <v>7.6152009959570182E-5</v>
      </c>
      <c r="N59" s="101"/>
    </row>
    <row r="60" spans="1:14" x14ac:dyDescent="0.25">
      <c r="A60" s="1"/>
      <c r="B60" s="196" t="s">
        <v>128</v>
      </c>
      <c r="C60" s="197">
        <v>1979</v>
      </c>
      <c r="D60" s="197">
        <v>1783</v>
      </c>
      <c r="E60" s="197">
        <v>713</v>
      </c>
      <c r="F60" s="197">
        <v>445</v>
      </c>
      <c r="G60" s="197">
        <v>554</v>
      </c>
      <c r="H60" s="197">
        <v>804</v>
      </c>
      <c r="I60" s="198">
        <f t="shared" si="23"/>
        <v>0.45126353790613716</v>
      </c>
      <c r="J60" s="199">
        <f t="shared" si="20"/>
        <v>0.12762973352033669</v>
      </c>
      <c r="K60" s="197">
        <f t="shared" si="21"/>
        <v>250</v>
      </c>
      <c r="L60" s="197">
        <f t="shared" si="22"/>
        <v>91</v>
      </c>
      <c r="M60" s="198">
        <f t="shared" si="24"/>
        <v>2.3297646882608227E-5</v>
      </c>
      <c r="N60" s="101"/>
    </row>
    <row r="61" spans="1:14" x14ac:dyDescent="0.25">
      <c r="A61" s="195" t="s">
        <v>144</v>
      </c>
      <c r="B61" s="196" t="s">
        <v>131</v>
      </c>
      <c r="C61" s="197">
        <v>2762</v>
      </c>
      <c r="D61" s="197">
        <v>3475</v>
      </c>
      <c r="E61" s="197">
        <v>1531</v>
      </c>
      <c r="F61" s="197">
        <v>432</v>
      </c>
      <c r="G61" s="197">
        <v>418</v>
      </c>
      <c r="H61" s="197">
        <v>635</v>
      </c>
      <c r="I61" s="198">
        <f t="shared" si="23"/>
        <v>0.51913875598086134</v>
      </c>
      <c r="J61" s="199">
        <f t="shared" si="20"/>
        <v>-0.58523840627041146</v>
      </c>
      <c r="K61" s="197">
        <f t="shared" si="21"/>
        <v>217</v>
      </c>
      <c r="L61" s="197">
        <f t="shared" si="22"/>
        <v>-896</v>
      </c>
      <c r="M61" s="198">
        <f t="shared" si="24"/>
        <v>1.8400504689622169E-5</v>
      </c>
      <c r="N61" s="101"/>
    </row>
    <row r="62" spans="1:14" x14ac:dyDescent="0.25">
      <c r="A62" s="201" t="s">
        <v>145</v>
      </c>
      <c r="B62" s="202" t="s">
        <v>145</v>
      </c>
      <c r="C62" s="203">
        <f t="shared" ref="C62:H62" si="25">C54-SUM(C55:C61)</f>
        <v>43573</v>
      </c>
      <c r="D62" s="203">
        <f t="shared" si="25"/>
        <v>46097</v>
      </c>
      <c r="E62" s="203">
        <f t="shared" si="25"/>
        <v>13945</v>
      </c>
      <c r="F62" s="203">
        <f t="shared" si="25"/>
        <v>21153</v>
      </c>
      <c r="G62" s="203">
        <f t="shared" si="25"/>
        <v>35239</v>
      </c>
      <c r="H62" s="203">
        <f t="shared" si="25"/>
        <v>38189</v>
      </c>
      <c r="I62" s="204">
        <f t="shared" si="23"/>
        <v>8.3714066800987474E-2</v>
      </c>
      <c r="J62" s="205">
        <f t="shared" si="20"/>
        <v>1.7385442811043386</v>
      </c>
      <c r="K62" s="203">
        <f>H62-G62</f>
        <v>2950</v>
      </c>
      <c r="L62" s="203">
        <f t="shared" si="22"/>
        <v>24244</v>
      </c>
      <c r="M62" s="204">
        <f t="shared" si="24"/>
        <v>1.1066092497511513E-3</v>
      </c>
      <c r="N62" s="101"/>
    </row>
    <row r="63" spans="1:14" s="178" customFormat="1" x14ac:dyDescent="0.25">
      <c r="B63" s="187" t="s">
        <v>47</v>
      </c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</row>
    <row r="64" spans="1:14" x14ac:dyDescent="0.25">
      <c r="A64" s="1">
        <v>3</v>
      </c>
      <c r="B64" s="188" t="s">
        <v>68</v>
      </c>
      <c r="C64" s="212">
        <v>886765</v>
      </c>
      <c r="D64" s="212">
        <v>834528</v>
      </c>
      <c r="E64" s="212">
        <v>295880</v>
      </c>
      <c r="F64" s="212">
        <v>419370</v>
      </c>
      <c r="G64" s="212">
        <v>1014697</v>
      </c>
      <c r="H64" s="212">
        <v>1034949</v>
      </c>
      <c r="I64" s="213">
        <f>IFERROR(H64/G64-1,"-")</f>
        <v>1.9958667464277546E-2</v>
      </c>
      <c r="J64" s="213">
        <f>IFERROR(H64/E64-1,"-")</f>
        <v>2.4978673786670273</v>
      </c>
      <c r="K64" s="212">
        <f>H64-G64</f>
        <v>20252</v>
      </c>
      <c r="L64" s="212">
        <f>H64-E64</f>
        <v>739069</v>
      </c>
      <c r="M64" s="213">
        <f>H64/H$8</f>
        <v>2.9989895949637441E-2</v>
      </c>
      <c r="N64" s="101"/>
    </row>
    <row r="65" spans="1:14" x14ac:dyDescent="0.25">
      <c r="A65" s="1" t="s">
        <v>96</v>
      </c>
      <c r="B65" s="191" t="s">
        <v>97</v>
      </c>
      <c r="C65" s="192">
        <v>145700</v>
      </c>
      <c r="D65" s="192">
        <v>158439</v>
      </c>
      <c r="E65" s="192">
        <v>84704</v>
      </c>
      <c r="F65" s="192">
        <v>83752</v>
      </c>
      <c r="G65" s="192">
        <v>119256</v>
      </c>
      <c r="H65" s="192">
        <v>173467</v>
      </c>
      <c r="I65" s="193">
        <f>IFERROR(H65/G65-1,"-")</f>
        <v>0.45457670892869118</v>
      </c>
      <c r="J65" s="194">
        <f t="shared" ref="J65:J76" si="26">IFERROR(H65/E65-1,"-")</f>
        <v>1.047919814884775</v>
      </c>
      <c r="K65" s="192">
        <f t="shared" ref="K65:K75" si="27">H65-G65</f>
        <v>54211</v>
      </c>
      <c r="L65" s="192">
        <f t="shared" ref="L65:L76" si="28">H65-E65</f>
        <v>88763</v>
      </c>
      <c r="M65" s="193">
        <f>H65/H$8</f>
        <v>5.0265832236136834E-3</v>
      </c>
      <c r="N65" s="101"/>
    </row>
    <row r="66" spans="1:14" x14ac:dyDescent="0.25">
      <c r="A66" s="195" t="s">
        <v>103</v>
      </c>
      <c r="B66" s="196" t="s">
        <v>103</v>
      </c>
      <c r="C66" s="197">
        <v>69901</v>
      </c>
      <c r="D66" s="197">
        <v>67992</v>
      </c>
      <c r="E66" s="197">
        <v>23458</v>
      </c>
      <c r="F66" s="197">
        <v>59324</v>
      </c>
      <c r="G66" s="197">
        <v>72718</v>
      </c>
      <c r="H66" s="197">
        <v>91538</v>
      </c>
      <c r="I66" s="198">
        <f>IFERROR(H66/G66-1,"-")</f>
        <v>0.25880799801974752</v>
      </c>
      <c r="J66" s="199">
        <f t="shared" si="26"/>
        <v>2.9022082018927446</v>
      </c>
      <c r="K66" s="197">
        <f t="shared" si="27"/>
        <v>18820</v>
      </c>
      <c r="L66" s="197">
        <f t="shared" si="28"/>
        <v>68080</v>
      </c>
      <c r="M66" s="198">
        <f>H66/H$8</f>
        <v>2.6525124382340698E-3</v>
      </c>
      <c r="N66" s="101"/>
    </row>
    <row r="67" spans="1:14" x14ac:dyDescent="0.25">
      <c r="A67" s="195" t="s">
        <v>100</v>
      </c>
      <c r="B67" s="196" t="s">
        <v>100</v>
      </c>
      <c r="C67" s="197">
        <v>75799</v>
      </c>
      <c r="D67" s="197">
        <v>90447</v>
      </c>
      <c r="E67" s="197">
        <v>61246</v>
      </c>
      <c r="F67" s="197">
        <v>24428</v>
      </c>
      <c r="G67" s="197">
        <v>46538</v>
      </c>
      <c r="H67" s="197">
        <v>81929</v>
      </c>
      <c r="I67" s="198">
        <f>IFERROR(H67/G67-1,"-")</f>
        <v>0.76047531049894701</v>
      </c>
      <c r="J67" s="199">
        <f t="shared" si="26"/>
        <v>0.33770368677138096</v>
      </c>
      <c r="K67" s="197">
        <f t="shared" si="27"/>
        <v>35391</v>
      </c>
      <c r="L67" s="197">
        <f t="shared" si="28"/>
        <v>20683</v>
      </c>
      <c r="M67" s="198">
        <f>H67/H$8</f>
        <v>2.374070785379614E-3</v>
      </c>
      <c r="N67" s="101"/>
    </row>
    <row r="68" spans="1:14" x14ac:dyDescent="0.25">
      <c r="A68" s="1"/>
      <c r="B68" s="191" t="s">
        <v>107</v>
      </c>
      <c r="C68" s="192">
        <v>741065</v>
      </c>
      <c r="D68" s="192">
        <v>676089</v>
      </c>
      <c r="E68" s="192">
        <v>211176</v>
      </c>
      <c r="F68" s="192">
        <v>335618</v>
      </c>
      <c r="G68" s="192">
        <v>895441</v>
      </c>
      <c r="H68" s="192">
        <v>861482</v>
      </c>
      <c r="I68" s="193">
        <f>IFERROR(H68/G68-1,"-")</f>
        <v>-3.792433002286022E-2</v>
      </c>
      <c r="J68" s="194">
        <f t="shared" si="26"/>
        <v>3.0794503163238245</v>
      </c>
      <c r="K68" s="192">
        <f t="shared" si="27"/>
        <v>-33959</v>
      </c>
      <c r="L68" s="192">
        <f t="shared" si="28"/>
        <v>650306</v>
      </c>
      <c r="M68" s="193">
        <f>H68/H$8</f>
        <v>2.496331272602376E-2</v>
      </c>
      <c r="N68" s="101"/>
    </row>
    <row r="69" spans="1:14" s="74" customFormat="1" x14ac:dyDescent="0.25">
      <c r="B69" s="196" t="s">
        <v>110</v>
      </c>
      <c r="C69" s="197">
        <v>336435</v>
      </c>
      <c r="D69" s="197">
        <v>286315</v>
      </c>
      <c r="E69" s="197">
        <v>94120</v>
      </c>
      <c r="F69" s="197">
        <v>85414</v>
      </c>
      <c r="G69" s="197">
        <v>399420</v>
      </c>
      <c r="H69" s="197">
        <v>324780</v>
      </c>
      <c r="I69" s="198">
        <f t="shared" ref="I69:I76" si="29">IFERROR(H69/G69-1,"-")</f>
        <v>-0.18687096289619953</v>
      </c>
      <c r="J69" s="199">
        <f t="shared" si="26"/>
        <v>2.4507012324691884</v>
      </c>
      <c r="K69" s="197">
        <f t="shared" si="27"/>
        <v>-74640</v>
      </c>
      <c r="L69" s="197">
        <f t="shared" si="28"/>
        <v>230660</v>
      </c>
      <c r="M69" s="198">
        <f t="shared" ref="M69:M76" si="30">H69/H$8</f>
        <v>9.4112061623550999E-3</v>
      </c>
      <c r="N69" s="200"/>
    </row>
    <row r="70" spans="1:14" s="74" customFormat="1" x14ac:dyDescent="0.25">
      <c r="B70" s="196" t="s">
        <v>113</v>
      </c>
      <c r="C70" s="197">
        <v>118837</v>
      </c>
      <c r="D70" s="197">
        <v>94492</v>
      </c>
      <c r="E70" s="197">
        <v>27344</v>
      </c>
      <c r="F70" s="197">
        <v>36140</v>
      </c>
      <c r="G70" s="197">
        <v>56705</v>
      </c>
      <c r="H70" s="197">
        <v>85292</v>
      </c>
      <c r="I70" s="198">
        <f t="shared" si="29"/>
        <v>0.50413543779208192</v>
      </c>
      <c r="J70" s="199">
        <f t="shared" si="26"/>
        <v>2.1192217671152722</v>
      </c>
      <c r="K70" s="197">
        <f t="shared" si="27"/>
        <v>28587</v>
      </c>
      <c r="L70" s="197">
        <f t="shared" si="28"/>
        <v>57948</v>
      </c>
      <c r="M70" s="198">
        <f t="shared" si="30"/>
        <v>2.4715210173027625E-3</v>
      </c>
      <c r="N70" s="200"/>
    </row>
    <row r="71" spans="1:14" x14ac:dyDescent="0.25">
      <c r="A71" s="1"/>
      <c r="B71" s="196" t="s">
        <v>116</v>
      </c>
      <c r="C71" s="197">
        <v>45738</v>
      </c>
      <c r="D71" s="197">
        <v>75234</v>
      </c>
      <c r="E71" s="197">
        <v>21566</v>
      </c>
      <c r="F71" s="197">
        <v>44372</v>
      </c>
      <c r="G71" s="197">
        <v>126795</v>
      </c>
      <c r="H71" s="197">
        <v>108706</v>
      </c>
      <c r="I71" s="198">
        <f t="shared" si="29"/>
        <v>-0.14266335423321108</v>
      </c>
      <c r="J71" s="199">
        <f t="shared" si="26"/>
        <v>4.0406194936474078</v>
      </c>
      <c r="K71" s="197">
        <f t="shared" si="27"/>
        <v>-18089</v>
      </c>
      <c r="L71" s="197">
        <f t="shared" si="28"/>
        <v>87140</v>
      </c>
      <c r="M71" s="198">
        <f t="shared" si="30"/>
        <v>3.1499925398268784E-3</v>
      </c>
      <c r="N71" s="101"/>
    </row>
    <row r="72" spans="1:14" x14ac:dyDescent="0.25">
      <c r="A72" s="1"/>
      <c r="B72" s="196" t="s">
        <v>123</v>
      </c>
      <c r="C72" s="197">
        <v>18146</v>
      </c>
      <c r="D72" s="197">
        <v>11792</v>
      </c>
      <c r="E72" s="197">
        <v>3914</v>
      </c>
      <c r="F72" s="197">
        <v>28426</v>
      </c>
      <c r="G72" s="197">
        <v>25157</v>
      </c>
      <c r="H72" s="197">
        <v>26613</v>
      </c>
      <c r="I72" s="198">
        <f t="shared" si="29"/>
        <v>5.7876535357952008E-2</v>
      </c>
      <c r="J72" s="199">
        <f t="shared" si="26"/>
        <v>5.7994379151762905</v>
      </c>
      <c r="K72" s="197">
        <f t="shared" si="27"/>
        <v>1456</v>
      </c>
      <c r="L72" s="197">
        <f t="shared" si="28"/>
        <v>22699</v>
      </c>
      <c r="M72" s="198">
        <f t="shared" si="30"/>
        <v>7.7116949811797605E-4</v>
      </c>
      <c r="N72" s="101"/>
    </row>
    <row r="73" spans="1:14" x14ac:dyDescent="0.25">
      <c r="A73" s="1"/>
      <c r="B73" s="196" t="s">
        <v>119</v>
      </c>
      <c r="C73" s="197">
        <v>19067</v>
      </c>
      <c r="D73" s="197">
        <v>17507</v>
      </c>
      <c r="E73" s="197">
        <v>8571</v>
      </c>
      <c r="F73" s="197">
        <v>16869</v>
      </c>
      <c r="G73" s="197">
        <v>22926</v>
      </c>
      <c r="H73" s="197">
        <v>17467</v>
      </c>
      <c r="I73" s="198">
        <f t="shared" si="29"/>
        <v>-0.23811393178051121</v>
      </c>
      <c r="J73" s="199">
        <f t="shared" si="26"/>
        <v>1.0379185625947964</v>
      </c>
      <c r="K73" s="197">
        <f t="shared" si="27"/>
        <v>-5459</v>
      </c>
      <c r="L73" s="197">
        <f t="shared" si="28"/>
        <v>8896</v>
      </c>
      <c r="M73" s="198">
        <f t="shared" si="30"/>
        <v>5.0614427624193767E-4</v>
      </c>
      <c r="N73" s="101"/>
    </row>
    <row r="74" spans="1:14" x14ac:dyDescent="0.25">
      <c r="A74" s="1"/>
      <c r="B74" s="196" t="s">
        <v>128</v>
      </c>
      <c r="C74" s="197">
        <v>9817</v>
      </c>
      <c r="D74" s="197">
        <v>15819</v>
      </c>
      <c r="E74" s="197">
        <v>5541</v>
      </c>
      <c r="F74" s="197">
        <v>14404</v>
      </c>
      <c r="G74" s="197">
        <v>20957</v>
      </c>
      <c r="H74" s="197">
        <v>26801</v>
      </c>
      <c r="I74" s="198">
        <f t="shared" si="29"/>
        <v>0.27885670658968364</v>
      </c>
      <c r="J74" s="199">
        <f t="shared" si="26"/>
        <v>3.8368525536906697</v>
      </c>
      <c r="K74" s="197">
        <f t="shared" si="27"/>
        <v>5844</v>
      </c>
      <c r="L74" s="197">
        <f t="shared" si="28"/>
        <v>21260</v>
      </c>
      <c r="M74" s="198">
        <f t="shared" si="30"/>
        <v>7.7661720659301381E-4</v>
      </c>
      <c r="N74" s="101"/>
    </row>
    <row r="75" spans="1:14" x14ac:dyDescent="0.25">
      <c r="A75" s="195" t="s">
        <v>144</v>
      </c>
      <c r="B75" s="196" t="s">
        <v>131</v>
      </c>
      <c r="C75" s="197">
        <v>13718</v>
      </c>
      <c r="D75" s="197">
        <v>12733</v>
      </c>
      <c r="E75" s="197">
        <v>5018</v>
      </c>
      <c r="F75" s="197">
        <v>1659</v>
      </c>
      <c r="G75" s="197">
        <v>6100</v>
      </c>
      <c r="H75" s="197">
        <v>7680</v>
      </c>
      <c r="I75" s="198">
        <f t="shared" si="29"/>
        <v>0.25901639344262306</v>
      </c>
      <c r="J75" s="199">
        <f t="shared" si="26"/>
        <v>0.53049023515344751</v>
      </c>
      <c r="K75" s="197">
        <f t="shared" si="27"/>
        <v>1580</v>
      </c>
      <c r="L75" s="197">
        <f t="shared" si="28"/>
        <v>2662</v>
      </c>
      <c r="M75" s="198">
        <f t="shared" si="30"/>
        <v>2.225446866398398E-4</v>
      </c>
      <c r="N75" s="101"/>
    </row>
    <row r="76" spans="1:14" x14ac:dyDescent="0.25">
      <c r="A76" s="201" t="s">
        <v>145</v>
      </c>
      <c r="B76" s="202" t="s">
        <v>145</v>
      </c>
      <c r="C76" s="203">
        <f t="shared" ref="C76:H76" si="31">C68-SUM(C69:C75)</f>
        <v>179307</v>
      </c>
      <c r="D76" s="203">
        <f t="shared" si="31"/>
        <v>162197</v>
      </c>
      <c r="E76" s="203">
        <f t="shared" si="31"/>
        <v>45102</v>
      </c>
      <c r="F76" s="203">
        <f t="shared" si="31"/>
        <v>108334</v>
      </c>
      <c r="G76" s="203">
        <f t="shared" si="31"/>
        <v>237381</v>
      </c>
      <c r="H76" s="203">
        <f t="shared" si="31"/>
        <v>264143</v>
      </c>
      <c r="I76" s="204">
        <f t="shared" si="29"/>
        <v>0.11273859323197732</v>
      </c>
      <c r="J76" s="205">
        <f t="shared" si="26"/>
        <v>4.8565695534566098</v>
      </c>
      <c r="K76" s="203">
        <f>H76-G76</f>
        <v>26762</v>
      </c>
      <c r="L76" s="203">
        <f t="shared" si="28"/>
        <v>219041</v>
      </c>
      <c r="M76" s="204">
        <f t="shared" si="30"/>
        <v>7.6541173389462506E-3</v>
      </c>
      <c r="N76" s="101"/>
    </row>
    <row r="77" spans="1:14" s="178" customFormat="1" x14ac:dyDescent="0.25">
      <c r="B77" s="187" t="s">
        <v>48</v>
      </c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</row>
    <row r="78" spans="1:14" x14ac:dyDescent="0.25">
      <c r="A78" s="1">
        <v>3</v>
      </c>
      <c r="B78" s="188" t="s">
        <v>68</v>
      </c>
      <c r="C78" s="212">
        <v>5815260</v>
      </c>
      <c r="D78" s="212">
        <v>5492551</v>
      </c>
      <c r="E78" s="212">
        <v>1546641</v>
      </c>
      <c r="F78" s="212">
        <v>1967362</v>
      </c>
      <c r="G78" s="212">
        <v>4352393</v>
      </c>
      <c r="H78" s="212">
        <v>5123327</v>
      </c>
      <c r="I78" s="213">
        <f>IFERROR(H78/G78-1,"-")</f>
        <v>0.17712876571577985</v>
      </c>
      <c r="J78" s="213">
        <f>IFERROR(H78/E78-1,"-")</f>
        <v>2.312550876383078</v>
      </c>
      <c r="K78" s="212">
        <f>H78-G78</f>
        <v>770934</v>
      </c>
      <c r="L78" s="212">
        <f>H78-E78</f>
        <v>3576686</v>
      </c>
      <c r="M78" s="213">
        <f>H78/H$8</f>
        <v>0.14845953148026439</v>
      </c>
      <c r="N78" s="101"/>
    </row>
    <row r="79" spans="1:14" x14ac:dyDescent="0.25">
      <c r="A79" s="1" t="s">
        <v>96</v>
      </c>
      <c r="B79" s="191" t="s">
        <v>97</v>
      </c>
      <c r="C79" s="192">
        <v>1923687</v>
      </c>
      <c r="D79" s="192">
        <v>1871426</v>
      </c>
      <c r="E79" s="192">
        <v>472177</v>
      </c>
      <c r="F79" s="192">
        <v>765462</v>
      </c>
      <c r="G79" s="192">
        <v>1656388</v>
      </c>
      <c r="H79" s="192">
        <v>1641108</v>
      </c>
      <c r="I79" s="193">
        <f>IFERROR(H79/G79-1,"-")</f>
        <v>-9.2248917524154761E-3</v>
      </c>
      <c r="J79" s="194">
        <f t="shared" ref="J79:J90" si="32">IFERROR(H79/E79-1,"-")</f>
        <v>2.4756203711743687</v>
      </c>
      <c r="K79" s="192">
        <f t="shared" ref="K79:K89" si="33">H79-G79</f>
        <v>-15280</v>
      </c>
      <c r="L79" s="192">
        <f t="shared" ref="L79:L90" si="34">H79-E79</f>
        <v>1168931</v>
      </c>
      <c r="M79" s="193">
        <f>H79/H$8</f>
        <v>4.7554670000277889E-2</v>
      </c>
      <c r="N79" s="101"/>
    </row>
    <row r="80" spans="1:14" x14ac:dyDescent="0.25">
      <c r="A80" s="195" t="s">
        <v>103</v>
      </c>
      <c r="B80" s="196" t="s">
        <v>103</v>
      </c>
      <c r="C80" s="197">
        <v>322698</v>
      </c>
      <c r="D80" s="197">
        <v>208038</v>
      </c>
      <c r="E80" s="197">
        <v>71537</v>
      </c>
      <c r="F80" s="197">
        <v>181910</v>
      </c>
      <c r="G80" s="197">
        <v>247663</v>
      </c>
      <c r="H80" s="197">
        <v>255714</v>
      </c>
      <c r="I80" s="198">
        <f>IFERROR(H80/G80-1,"-")</f>
        <v>3.2507883696797579E-2</v>
      </c>
      <c r="J80" s="199">
        <f t="shared" si="32"/>
        <v>2.5745698030389867</v>
      </c>
      <c r="K80" s="197">
        <f t="shared" si="33"/>
        <v>8051</v>
      </c>
      <c r="L80" s="197">
        <f t="shared" si="34"/>
        <v>184177</v>
      </c>
      <c r="M80" s="198">
        <f>H80/H$8</f>
        <v>7.4098687499244784E-3</v>
      </c>
      <c r="N80" s="101"/>
    </row>
    <row r="81" spans="1:14" x14ac:dyDescent="0.25">
      <c r="A81" s="195" t="s">
        <v>100</v>
      </c>
      <c r="B81" s="196" t="s">
        <v>100</v>
      </c>
      <c r="C81" s="197">
        <v>1600989</v>
      </c>
      <c r="D81" s="197">
        <v>1663388</v>
      </c>
      <c r="E81" s="197">
        <v>400640</v>
      </c>
      <c r="F81" s="197">
        <v>583552</v>
      </c>
      <c r="G81" s="197">
        <v>1408725</v>
      </c>
      <c r="H81" s="197">
        <v>1385394</v>
      </c>
      <c r="I81" s="198">
        <f>IFERROR(H81/G81-1,"-")</f>
        <v>-1.6561784592450612E-2</v>
      </c>
      <c r="J81" s="199">
        <f t="shared" si="32"/>
        <v>2.4579522763578274</v>
      </c>
      <c r="K81" s="197">
        <f t="shared" si="33"/>
        <v>-23331</v>
      </c>
      <c r="L81" s="197">
        <f t="shared" si="34"/>
        <v>984754</v>
      </c>
      <c r="M81" s="198">
        <f>H81/H$8</f>
        <v>4.0144801250353412E-2</v>
      </c>
      <c r="N81" s="101"/>
    </row>
    <row r="82" spans="1:14" x14ac:dyDescent="0.25">
      <c r="A82" s="1"/>
      <c r="B82" s="191" t="s">
        <v>107</v>
      </c>
      <c r="C82" s="192">
        <v>3891573</v>
      </c>
      <c r="D82" s="192">
        <v>3621125</v>
      </c>
      <c r="E82" s="192">
        <v>1074464</v>
      </c>
      <c r="F82" s="192">
        <v>1201900</v>
      </c>
      <c r="G82" s="192">
        <v>2696005</v>
      </c>
      <c r="H82" s="192">
        <v>3482219</v>
      </c>
      <c r="I82" s="193">
        <f>IFERROR(H82/G82-1,"-")</f>
        <v>0.2916218627190974</v>
      </c>
      <c r="J82" s="194">
        <f t="shared" si="32"/>
        <v>2.2408894109062749</v>
      </c>
      <c r="K82" s="192">
        <f t="shared" si="33"/>
        <v>786214</v>
      </c>
      <c r="L82" s="192">
        <f t="shared" si="34"/>
        <v>2407755</v>
      </c>
      <c r="M82" s="193">
        <f>H82/H$8</f>
        <v>0.10090486147998649</v>
      </c>
      <c r="N82" s="101"/>
    </row>
    <row r="83" spans="1:14" s="74" customFormat="1" x14ac:dyDescent="0.25">
      <c r="B83" s="196" t="s">
        <v>110</v>
      </c>
      <c r="C83" s="197">
        <v>522391</v>
      </c>
      <c r="D83" s="197">
        <v>574884</v>
      </c>
      <c r="E83" s="197">
        <v>163077</v>
      </c>
      <c r="F83" s="197">
        <v>114301</v>
      </c>
      <c r="G83" s="197">
        <v>504044</v>
      </c>
      <c r="H83" s="197">
        <v>666541</v>
      </c>
      <c r="I83" s="198">
        <f t="shared" ref="I83:I90" si="35">IFERROR(H83/G83-1,"-")</f>
        <v>0.32238653768321823</v>
      </c>
      <c r="J83" s="199">
        <f t="shared" si="32"/>
        <v>3.087277789019911</v>
      </c>
      <c r="K83" s="197">
        <f t="shared" si="33"/>
        <v>162497</v>
      </c>
      <c r="L83" s="197">
        <f t="shared" si="34"/>
        <v>503464</v>
      </c>
      <c r="M83" s="198">
        <f t="shared" ref="M83:M90" si="36">H83/H$8</f>
        <v>1.9314473695000712E-2</v>
      </c>
      <c r="N83" s="200"/>
    </row>
    <row r="84" spans="1:14" s="74" customFormat="1" x14ac:dyDescent="0.25">
      <c r="B84" s="196" t="s">
        <v>113</v>
      </c>
      <c r="C84" s="197">
        <v>1872405</v>
      </c>
      <c r="D84" s="197">
        <v>1562789</v>
      </c>
      <c r="E84" s="197">
        <v>445011</v>
      </c>
      <c r="F84" s="197">
        <v>478237</v>
      </c>
      <c r="G84" s="197">
        <v>1014024</v>
      </c>
      <c r="H84" s="197">
        <v>1210830</v>
      </c>
      <c r="I84" s="198">
        <f t="shared" si="35"/>
        <v>0.1940841636884334</v>
      </c>
      <c r="J84" s="199">
        <f t="shared" si="32"/>
        <v>1.720899033956464</v>
      </c>
      <c r="K84" s="197">
        <f t="shared" si="33"/>
        <v>196806</v>
      </c>
      <c r="L84" s="197">
        <f t="shared" si="34"/>
        <v>765819</v>
      </c>
      <c r="M84" s="198">
        <f t="shared" si="36"/>
        <v>3.5086430068244433E-2</v>
      </c>
      <c r="N84" s="200"/>
    </row>
    <row r="85" spans="1:14" x14ac:dyDescent="0.25">
      <c r="A85" s="1"/>
      <c r="B85" s="196" t="s">
        <v>116</v>
      </c>
      <c r="C85" s="197">
        <v>154431</v>
      </c>
      <c r="D85" s="197">
        <v>173660</v>
      </c>
      <c r="E85" s="197">
        <v>48969</v>
      </c>
      <c r="F85" s="197">
        <v>105849</v>
      </c>
      <c r="G85" s="197">
        <v>179405</v>
      </c>
      <c r="H85" s="197">
        <v>275311</v>
      </c>
      <c r="I85" s="198">
        <f t="shared" si="35"/>
        <v>0.53457818901368404</v>
      </c>
      <c r="J85" s="199">
        <f t="shared" si="32"/>
        <v>4.6221487063244089</v>
      </c>
      <c r="K85" s="197">
        <f t="shared" si="33"/>
        <v>95906</v>
      </c>
      <c r="L85" s="197">
        <f t="shared" si="34"/>
        <v>226342</v>
      </c>
      <c r="M85" s="198">
        <f t="shared" si="36"/>
        <v>7.9777344041016846E-3</v>
      </c>
      <c r="N85" s="101"/>
    </row>
    <row r="86" spans="1:14" x14ac:dyDescent="0.25">
      <c r="A86" s="1"/>
      <c r="B86" s="196" t="s">
        <v>123</v>
      </c>
      <c r="C86" s="197">
        <v>97884</v>
      </c>
      <c r="D86" s="197">
        <v>75235</v>
      </c>
      <c r="E86" s="197">
        <v>15102</v>
      </c>
      <c r="F86" s="197">
        <v>38224</v>
      </c>
      <c r="G86" s="197">
        <v>75513</v>
      </c>
      <c r="H86" s="197">
        <v>90350</v>
      </c>
      <c r="I86" s="198">
        <f t="shared" si="35"/>
        <v>0.19648272482883744</v>
      </c>
      <c r="J86" s="199">
        <f t="shared" si="32"/>
        <v>4.9826513044629852</v>
      </c>
      <c r="K86" s="197">
        <f t="shared" si="33"/>
        <v>14837</v>
      </c>
      <c r="L86" s="197">
        <f t="shared" si="34"/>
        <v>75248</v>
      </c>
      <c r="M86" s="198">
        <f t="shared" si="36"/>
        <v>2.6180875570194695E-3</v>
      </c>
      <c r="N86" s="101"/>
    </row>
    <row r="87" spans="1:14" x14ac:dyDescent="0.25">
      <c r="A87" s="1"/>
      <c r="B87" s="196" t="s">
        <v>119</v>
      </c>
      <c r="C87" s="197">
        <v>56194</v>
      </c>
      <c r="D87" s="197">
        <v>46816</v>
      </c>
      <c r="E87" s="197">
        <v>14962</v>
      </c>
      <c r="F87" s="197">
        <v>33300</v>
      </c>
      <c r="G87" s="197">
        <v>33738</v>
      </c>
      <c r="H87" s="197">
        <v>45567</v>
      </c>
      <c r="I87" s="198">
        <f t="shared" si="35"/>
        <v>0.35061355148497242</v>
      </c>
      <c r="J87" s="199">
        <f t="shared" si="32"/>
        <v>2.0455153054404493</v>
      </c>
      <c r="K87" s="197">
        <f t="shared" si="33"/>
        <v>11829</v>
      </c>
      <c r="L87" s="197">
        <f t="shared" si="34"/>
        <v>30605</v>
      </c>
      <c r="M87" s="198">
        <f t="shared" si="36"/>
        <v>1.3204028302236431E-3</v>
      </c>
      <c r="N87" s="101"/>
    </row>
    <row r="88" spans="1:14" x14ac:dyDescent="0.25">
      <c r="A88" s="1"/>
      <c r="B88" s="196" t="s">
        <v>128</v>
      </c>
      <c r="C88" s="197">
        <v>69026</v>
      </c>
      <c r="D88" s="197">
        <v>74813</v>
      </c>
      <c r="E88" s="197">
        <v>30460</v>
      </c>
      <c r="F88" s="197">
        <v>20871</v>
      </c>
      <c r="G88" s="197">
        <v>63463</v>
      </c>
      <c r="H88" s="197">
        <v>74935</v>
      </c>
      <c r="I88" s="198">
        <f t="shared" si="35"/>
        <v>0.18076674597797138</v>
      </c>
      <c r="J88" s="199">
        <f t="shared" si="32"/>
        <v>1.4601116217990806</v>
      </c>
      <c r="K88" s="197">
        <f t="shared" si="33"/>
        <v>11472</v>
      </c>
      <c r="L88" s="197">
        <f t="shared" si="34"/>
        <v>44475</v>
      </c>
      <c r="M88" s="198">
        <f t="shared" si="36"/>
        <v>2.1714044392391139E-3</v>
      </c>
      <c r="N88" s="101"/>
    </row>
    <row r="89" spans="1:14" x14ac:dyDescent="0.25">
      <c r="A89" s="195" t="s">
        <v>144</v>
      </c>
      <c r="B89" s="196" t="s">
        <v>131</v>
      </c>
      <c r="C89" s="197">
        <v>123411</v>
      </c>
      <c r="D89" s="197">
        <v>112745</v>
      </c>
      <c r="E89" s="197">
        <v>50030</v>
      </c>
      <c r="F89" s="197">
        <v>22441</v>
      </c>
      <c r="G89" s="197">
        <v>59972</v>
      </c>
      <c r="H89" s="197">
        <v>81697</v>
      </c>
      <c r="I89" s="198">
        <f t="shared" si="35"/>
        <v>0.36225238444607477</v>
      </c>
      <c r="J89" s="199">
        <f t="shared" si="32"/>
        <v>0.63296022386568063</v>
      </c>
      <c r="K89" s="197">
        <f t="shared" si="33"/>
        <v>21725</v>
      </c>
      <c r="L89" s="197">
        <f t="shared" si="34"/>
        <v>31667</v>
      </c>
      <c r="M89" s="198">
        <f t="shared" si="36"/>
        <v>2.3673480813040356E-3</v>
      </c>
      <c r="N89" s="101"/>
    </row>
    <row r="90" spans="1:14" x14ac:dyDescent="0.25">
      <c r="A90" s="201" t="s">
        <v>145</v>
      </c>
      <c r="B90" s="202" t="s">
        <v>145</v>
      </c>
      <c r="C90" s="203">
        <f t="shared" ref="C90:H90" si="37">C82-SUM(C83:C89)</f>
        <v>995831</v>
      </c>
      <c r="D90" s="203">
        <f t="shared" si="37"/>
        <v>1000183</v>
      </c>
      <c r="E90" s="203">
        <f t="shared" si="37"/>
        <v>306853</v>
      </c>
      <c r="F90" s="203">
        <f t="shared" si="37"/>
        <v>388677</v>
      </c>
      <c r="G90" s="203">
        <f t="shared" si="37"/>
        <v>765846</v>
      </c>
      <c r="H90" s="203">
        <f t="shared" si="37"/>
        <v>1036988</v>
      </c>
      <c r="I90" s="204">
        <f t="shared" si="35"/>
        <v>0.35404245762202846</v>
      </c>
      <c r="J90" s="205">
        <f t="shared" si="32"/>
        <v>2.379429238104239</v>
      </c>
      <c r="K90" s="203">
        <f>H90-G90</f>
        <v>271142</v>
      </c>
      <c r="L90" s="203">
        <f t="shared" si="34"/>
        <v>730135</v>
      </c>
      <c r="M90" s="204">
        <f t="shared" si="36"/>
        <v>3.0048980404853411E-2</v>
      </c>
      <c r="N90" s="101"/>
    </row>
    <row r="91" spans="1:14" s="178" customFormat="1" x14ac:dyDescent="0.25">
      <c r="B91" s="187" t="s">
        <v>49</v>
      </c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</row>
    <row r="92" spans="1:14" x14ac:dyDescent="0.25">
      <c r="A92" s="1">
        <v>3</v>
      </c>
      <c r="B92" s="188" t="s">
        <v>68</v>
      </c>
      <c r="C92" s="212">
        <v>138985</v>
      </c>
      <c r="D92" s="212">
        <v>136126</v>
      </c>
      <c r="E92" s="212">
        <v>59047</v>
      </c>
      <c r="F92" s="212">
        <v>83402</v>
      </c>
      <c r="G92" s="212">
        <v>137757</v>
      </c>
      <c r="H92" s="212">
        <v>148334</v>
      </c>
      <c r="I92" s="213">
        <f>IFERROR(H92/G92-1,"-")</f>
        <v>7.6780127325653202E-2</v>
      </c>
      <c r="J92" s="213">
        <f>IFERROR(H92/E92-1,"-")</f>
        <v>1.512134401409047</v>
      </c>
      <c r="K92" s="212">
        <f>H92-G92</f>
        <v>10577</v>
      </c>
      <c r="L92" s="212">
        <f>H92-E92</f>
        <v>89287</v>
      </c>
      <c r="M92" s="213">
        <f>H92/H$8</f>
        <v>4.2982999411502595E-3</v>
      </c>
      <c r="N92" s="101"/>
    </row>
    <row r="93" spans="1:14" x14ac:dyDescent="0.25">
      <c r="A93" s="1" t="s">
        <v>96</v>
      </c>
      <c r="B93" s="191" t="s">
        <v>97</v>
      </c>
      <c r="C93" s="192">
        <v>71206</v>
      </c>
      <c r="D93" s="192">
        <v>72932</v>
      </c>
      <c r="E93" s="192">
        <v>31800</v>
      </c>
      <c r="F93" s="192">
        <v>42063</v>
      </c>
      <c r="G93" s="192">
        <v>70951</v>
      </c>
      <c r="H93" s="192">
        <v>72432</v>
      </c>
      <c r="I93" s="193">
        <f>IFERROR(H93/G93-1,"-")</f>
        <v>2.0873560626347709E-2</v>
      </c>
      <c r="J93" s="194">
        <f t="shared" ref="J93:J104" si="38">IFERROR(H93/E93-1,"-")</f>
        <v>1.277735849056604</v>
      </c>
      <c r="K93" s="192">
        <f t="shared" ref="K93:K103" si="39">H93-G93</f>
        <v>1481</v>
      </c>
      <c r="L93" s="192">
        <f t="shared" ref="L93:L104" si="40">H93-E93</f>
        <v>40632</v>
      </c>
      <c r="M93" s="193">
        <f>H93/H$8</f>
        <v>2.0988745758719891E-3</v>
      </c>
      <c r="N93" s="101"/>
    </row>
    <row r="94" spans="1:14" x14ac:dyDescent="0.25">
      <c r="A94" s="195" t="s">
        <v>103</v>
      </c>
      <c r="B94" s="196" t="s">
        <v>103</v>
      </c>
      <c r="C94" s="197">
        <v>30236</v>
      </c>
      <c r="D94" s="197">
        <v>33003</v>
      </c>
      <c r="E94" s="197">
        <v>15549</v>
      </c>
      <c r="F94" s="197">
        <v>20037</v>
      </c>
      <c r="G94" s="197">
        <v>30228</v>
      </c>
      <c r="H94" s="197">
        <v>19606</v>
      </c>
      <c r="I94" s="198">
        <f>IFERROR(H94/G94-1,"-")</f>
        <v>-0.3513960566362313</v>
      </c>
      <c r="J94" s="199">
        <f t="shared" si="38"/>
        <v>0.2609171007781852</v>
      </c>
      <c r="K94" s="197">
        <f t="shared" si="39"/>
        <v>-10622</v>
      </c>
      <c r="L94" s="197">
        <f t="shared" si="40"/>
        <v>4057</v>
      </c>
      <c r="M94" s="198">
        <f>H94/H$8</f>
        <v>5.6812644873186185E-4</v>
      </c>
      <c r="N94" s="101"/>
    </row>
    <row r="95" spans="1:14" x14ac:dyDescent="0.25">
      <c r="A95" s="195" t="s">
        <v>100</v>
      </c>
      <c r="B95" s="196" t="s">
        <v>100</v>
      </c>
      <c r="C95" s="197">
        <v>40970</v>
      </c>
      <c r="D95" s="197">
        <v>39929</v>
      </c>
      <c r="E95" s="197">
        <v>16251</v>
      </c>
      <c r="F95" s="197">
        <v>22026</v>
      </c>
      <c r="G95" s="197">
        <v>40723</v>
      </c>
      <c r="H95" s="197">
        <v>52826</v>
      </c>
      <c r="I95" s="198">
        <f>IFERROR(H95/G95-1,"-")</f>
        <v>0.29720305478476527</v>
      </c>
      <c r="J95" s="199">
        <f t="shared" si="38"/>
        <v>2.2506307304165896</v>
      </c>
      <c r="K95" s="197">
        <f t="shared" si="39"/>
        <v>12103</v>
      </c>
      <c r="L95" s="197">
        <f t="shared" si="40"/>
        <v>36575</v>
      </c>
      <c r="M95" s="198">
        <f>H95/H$8</f>
        <v>1.5307481271401272E-3</v>
      </c>
      <c r="N95" s="101"/>
    </row>
    <row r="96" spans="1:14" x14ac:dyDescent="0.25">
      <c r="A96" s="1"/>
      <c r="B96" s="191" t="s">
        <v>107</v>
      </c>
      <c r="C96" s="192">
        <v>67779</v>
      </c>
      <c r="D96" s="192">
        <v>63194</v>
      </c>
      <c r="E96" s="192">
        <v>27247</v>
      </c>
      <c r="F96" s="192">
        <v>41339</v>
      </c>
      <c r="G96" s="192">
        <v>66806</v>
      </c>
      <c r="H96" s="192">
        <v>75902</v>
      </c>
      <c r="I96" s="193">
        <f>IFERROR(H96/G96-1,"-")</f>
        <v>0.13615543514055628</v>
      </c>
      <c r="J96" s="194">
        <f t="shared" si="38"/>
        <v>1.7857011781113519</v>
      </c>
      <c r="K96" s="192">
        <f t="shared" si="39"/>
        <v>9096</v>
      </c>
      <c r="L96" s="192">
        <f t="shared" si="40"/>
        <v>48655</v>
      </c>
      <c r="M96" s="193">
        <f>H96/H$8</f>
        <v>2.1994253652782708E-3</v>
      </c>
      <c r="N96" s="101"/>
    </row>
    <row r="97" spans="1:14" s="74" customFormat="1" x14ac:dyDescent="0.25">
      <c r="B97" s="196" t="s">
        <v>110</v>
      </c>
      <c r="C97" s="197">
        <v>7133</v>
      </c>
      <c r="D97" s="197">
        <v>8082</v>
      </c>
      <c r="E97" s="197">
        <v>5019</v>
      </c>
      <c r="F97" s="197">
        <v>3494</v>
      </c>
      <c r="G97" s="197">
        <v>9249</v>
      </c>
      <c r="H97" s="197">
        <v>11177</v>
      </c>
      <c r="I97" s="198">
        <f t="shared" ref="I97:I104" si="41">IFERROR(H97/G97-1,"-")</f>
        <v>0.20845496810465991</v>
      </c>
      <c r="J97" s="199">
        <f t="shared" si="38"/>
        <v>1.226937636979478</v>
      </c>
      <c r="K97" s="197">
        <f t="shared" si="39"/>
        <v>1928</v>
      </c>
      <c r="L97" s="197">
        <f t="shared" si="40"/>
        <v>6158</v>
      </c>
      <c r="M97" s="198">
        <f t="shared" ref="M97:M104" si="42">H97/H$8</f>
        <v>3.2387785971008977E-4</v>
      </c>
      <c r="N97" s="200"/>
    </row>
    <row r="98" spans="1:14" s="74" customFormat="1" x14ac:dyDescent="0.25">
      <c r="B98" s="196" t="s">
        <v>113</v>
      </c>
      <c r="C98" s="197">
        <v>25629</v>
      </c>
      <c r="D98" s="197">
        <v>21366</v>
      </c>
      <c r="E98" s="197">
        <v>7473</v>
      </c>
      <c r="F98" s="197">
        <v>15393</v>
      </c>
      <c r="G98" s="197">
        <v>21050</v>
      </c>
      <c r="H98" s="197">
        <v>22639</v>
      </c>
      <c r="I98" s="198">
        <f t="shared" si="41"/>
        <v>7.5486935866983407E-2</v>
      </c>
      <c r="J98" s="199">
        <f t="shared" si="38"/>
        <v>2.0294393148668539</v>
      </c>
      <c r="K98" s="197">
        <f t="shared" si="39"/>
        <v>1589</v>
      </c>
      <c r="L98" s="197">
        <f t="shared" si="40"/>
        <v>15166</v>
      </c>
      <c r="M98" s="198">
        <f t="shared" si="42"/>
        <v>6.5601421365095479E-4</v>
      </c>
      <c r="N98" s="200"/>
    </row>
    <row r="99" spans="1:14" x14ac:dyDescent="0.25">
      <c r="A99" s="1"/>
      <c r="B99" s="196" t="s">
        <v>116</v>
      </c>
      <c r="C99" s="197">
        <v>8499</v>
      </c>
      <c r="D99" s="197">
        <v>8657</v>
      </c>
      <c r="E99" s="197">
        <v>4658</v>
      </c>
      <c r="F99" s="197">
        <v>7148</v>
      </c>
      <c r="G99" s="197">
        <v>7881</v>
      </c>
      <c r="H99" s="197">
        <v>8902</v>
      </c>
      <c r="I99" s="198">
        <f t="shared" si="41"/>
        <v>0.12955208729856627</v>
      </c>
      <c r="J99" s="199">
        <f t="shared" si="38"/>
        <v>0.91112065264061837</v>
      </c>
      <c r="K99" s="197">
        <f t="shared" si="39"/>
        <v>1021</v>
      </c>
      <c r="L99" s="197">
        <f t="shared" si="40"/>
        <v>4244</v>
      </c>
      <c r="M99" s="198">
        <f t="shared" si="42"/>
        <v>2.5795479172758515E-4</v>
      </c>
      <c r="N99" s="101"/>
    </row>
    <row r="100" spans="1:14" x14ac:dyDescent="0.25">
      <c r="A100" s="1"/>
      <c r="B100" s="196" t="s">
        <v>123</v>
      </c>
      <c r="C100" s="197">
        <v>2168</v>
      </c>
      <c r="D100" s="197">
        <v>2390</v>
      </c>
      <c r="E100" s="197">
        <v>940</v>
      </c>
      <c r="F100" s="197">
        <v>1385</v>
      </c>
      <c r="G100" s="197">
        <v>4981</v>
      </c>
      <c r="H100" s="197">
        <v>3623</v>
      </c>
      <c r="I100" s="198">
        <f t="shared" si="41"/>
        <v>-0.27263601686408356</v>
      </c>
      <c r="J100" s="199">
        <f t="shared" si="38"/>
        <v>2.8542553191489364</v>
      </c>
      <c r="K100" s="197">
        <f t="shared" si="39"/>
        <v>-1358</v>
      </c>
      <c r="L100" s="197">
        <f t="shared" si="40"/>
        <v>2683</v>
      </c>
      <c r="M100" s="198">
        <f t="shared" si="42"/>
        <v>1.0498429683543484E-4</v>
      </c>
      <c r="N100" s="101"/>
    </row>
    <row r="101" spans="1:14" x14ac:dyDescent="0.25">
      <c r="A101" s="1"/>
      <c r="B101" s="196" t="s">
        <v>119</v>
      </c>
      <c r="C101" s="197">
        <v>1567</v>
      </c>
      <c r="D101" s="197">
        <v>1298</v>
      </c>
      <c r="E101" s="197">
        <v>788</v>
      </c>
      <c r="F101" s="197">
        <v>1315</v>
      </c>
      <c r="G101" s="197">
        <v>1892</v>
      </c>
      <c r="H101" s="197">
        <v>1812</v>
      </c>
      <c r="I101" s="198">
        <f t="shared" si="41"/>
        <v>-4.228329809725162E-2</v>
      </c>
      <c r="J101" s="199">
        <f t="shared" si="38"/>
        <v>1.2994923857868019</v>
      </c>
      <c r="K101" s="197">
        <f t="shared" si="39"/>
        <v>-80</v>
      </c>
      <c r="L101" s="197">
        <f t="shared" si="40"/>
        <v>1024</v>
      </c>
      <c r="M101" s="198">
        <f t="shared" si="42"/>
        <v>5.2506637004087203E-5</v>
      </c>
      <c r="N101" s="101"/>
    </row>
    <row r="102" spans="1:14" x14ac:dyDescent="0.25">
      <c r="A102" s="1"/>
      <c r="B102" s="196" t="s">
        <v>128</v>
      </c>
      <c r="C102" s="197">
        <v>439</v>
      </c>
      <c r="D102" s="197">
        <v>444</v>
      </c>
      <c r="E102" s="197">
        <v>599</v>
      </c>
      <c r="F102" s="197">
        <v>275</v>
      </c>
      <c r="G102" s="197">
        <v>817</v>
      </c>
      <c r="H102" s="197">
        <v>420</v>
      </c>
      <c r="I102" s="198">
        <f t="shared" si="41"/>
        <v>-0.48592411260709911</v>
      </c>
      <c r="J102" s="199">
        <f t="shared" si="38"/>
        <v>-0.29883138564273792</v>
      </c>
      <c r="K102" s="197">
        <f t="shared" si="39"/>
        <v>-397</v>
      </c>
      <c r="L102" s="197">
        <f t="shared" si="40"/>
        <v>-179</v>
      </c>
      <c r="M102" s="198">
        <f t="shared" si="42"/>
        <v>1.2170412550616238E-5</v>
      </c>
      <c r="N102" s="101"/>
    </row>
    <row r="103" spans="1:14" x14ac:dyDescent="0.25">
      <c r="A103" s="195" t="s">
        <v>144</v>
      </c>
      <c r="B103" s="196" t="s">
        <v>131</v>
      </c>
      <c r="C103" s="197">
        <v>1158</v>
      </c>
      <c r="D103" s="197">
        <v>699</v>
      </c>
      <c r="E103" s="197">
        <v>259</v>
      </c>
      <c r="F103" s="197">
        <v>259</v>
      </c>
      <c r="G103" s="197">
        <v>385</v>
      </c>
      <c r="H103" s="197">
        <v>950</v>
      </c>
      <c r="I103" s="198">
        <f t="shared" si="41"/>
        <v>1.4675324675324677</v>
      </c>
      <c r="J103" s="199">
        <f t="shared" si="38"/>
        <v>2.6679536679536682</v>
      </c>
      <c r="K103" s="197">
        <f t="shared" si="39"/>
        <v>565</v>
      </c>
      <c r="L103" s="197">
        <f t="shared" si="40"/>
        <v>691</v>
      </c>
      <c r="M103" s="198">
        <f t="shared" si="42"/>
        <v>2.752831410258435E-5</v>
      </c>
      <c r="N103" s="101"/>
    </row>
    <row r="104" spans="1:14" x14ac:dyDescent="0.25">
      <c r="A104" s="201" t="s">
        <v>145</v>
      </c>
      <c r="B104" s="202" t="s">
        <v>145</v>
      </c>
      <c r="C104" s="203">
        <f t="shared" ref="C104:H104" si="43">C96-SUM(C97:C103)</f>
        <v>21186</v>
      </c>
      <c r="D104" s="203">
        <f t="shared" si="43"/>
        <v>20258</v>
      </c>
      <c r="E104" s="203">
        <f t="shared" si="43"/>
        <v>7511</v>
      </c>
      <c r="F104" s="203">
        <f t="shared" si="43"/>
        <v>12070</v>
      </c>
      <c r="G104" s="203">
        <f t="shared" si="43"/>
        <v>20551</v>
      </c>
      <c r="H104" s="203">
        <f t="shared" si="43"/>
        <v>26379</v>
      </c>
      <c r="I104" s="204">
        <f t="shared" si="41"/>
        <v>0.28358717337355843</v>
      </c>
      <c r="J104" s="205">
        <f t="shared" si="38"/>
        <v>2.5120489948076155</v>
      </c>
      <c r="K104" s="203">
        <f>H104-G104</f>
        <v>5828</v>
      </c>
      <c r="L104" s="203">
        <f t="shared" si="40"/>
        <v>18868</v>
      </c>
      <c r="M104" s="204">
        <f t="shared" si="42"/>
        <v>7.6438883969691851E-4</v>
      </c>
      <c r="N104" s="101"/>
    </row>
    <row r="105" spans="1:14" s="178" customFormat="1" x14ac:dyDescent="0.25">
      <c r="B105" s="187" t="s">
        <v>50</v>
      </c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</row>
    <row r="106" spans="1:14" x14ac:dyDescent="0.25">
      <c r="A106" s="1">
        <v>3</v>
      </c>
      <c r="B106" s="188" t="s">
        <v>68</v>
      </c>
      <c r="C106" s="212">
        <v>1066591</v>
      </c>
      <c r="D106" s="212">
        <v>1055815</v>
      </c>
      <c r="E106" s="212">
        <v>442013</v>
      </c>
      <c r="F106" s="212">
        <v>749212</v>
      </c>
      <c r="G106" s="212">
        <v>1316064</v>
      </c>
      <c r="H106" s="212">
        <v>1447168</v>
      </c>
      <c r="I106" s="213">
        <f>IFERROR(H106/G106-1,"-")</f>
        <v>9.9618255647141885E-2</v>
      </c>
      <c r="J106" s="213">
        <f>IFERROR(H106/E106-1,"-")</f>
        <v>2.2740394513283544</v>
      </c>
      <c r="K106" s="212">
        <f>H106-G106</f>
        <v>131104</v>
      </c>
      <c r="L106" s="212">
        <f>H106-E106</f>
        <v>1005155</v>
      </c>
      <c r="M106" s="213">
        <f>H106/H$8</f>
        <v>4.1934837119167144E-2</v>
      </c>
      <c r="N106" s="101"/>
    </row>
    <row r="107" spans="1:14" x14ac:dyDescent="0.25">
      <c r="A107" s="1" t="s">
        <v>96</v>
      </c>
      <c r="B107" s="191" t="s">
        <v>97</v>
      </c>
      <c r="C107" s="192">
        <v>150928</v>
      </c>
      <c r="D107" s="192">
        <v>162637</v>
      </c>
      <c r="E107" s="192">
        <v>125264</v>
      </c>
      <c r="F107" s="192">
        <v>199003</v>
      </c>
      <c r="G107" s="192">
        <v>220579</v>
      </c>
      <c r="H107" s="192">
        <v>219096</v>
      </c>
      <c r="I107" s="193">
        <f>IFERROR(H107/G107-1,"-")</f>
        <v>-6.7232148119268365E-3</v>
      </c>
      <c r="J107" s="194">
        <f t="shared" ref="J107:J118" si="44">IFERROR(H107/E107-1,"-")</f>
        <v>0.7490739558053392</v>
      </c>
      <c r="K107" s="192">
        <f t="shared" ref="K107:K117" si="45">H107-G107</f>
        <v>-1483</v>
      </c>
      <c r="L107" s="192">
        <f t="shared" ref="L107:L118" si="46">H107-E107</f>
        <v>93832</v>
      </c>
      <c r="M107" s="193">
        <f>H107/H$8</f>
        <v>6.3487826385471794E-3</v>
      </c>
      <c r="N107" s="101"/>
    </row>
    <row r="108" spans="1:14" x14ac:dyDescent="0.25">
      <c r="A108" s="195" t="s">
        <v>103</v>
      </c>
      <c r="B108" s="196" t="s">
        <v>103</v>
      </c>
      <c r="C108" s="197">
        <v>49909</v>
      </c>
      <c r="D108" s="197">
        <v>42419</v>
      </c>
      <c r="E108" s="197">
        <v>16702</v>
      </c>
      <c r="F108" s="197">
        <v>106031</v>
      </c>
      <c r="G108" s="197">
        <v>75504</v>
      </c>
      <c r="H108" s="197">
        <v>57419</v>
      </c>
      <c r="I108" s="198">
        <f>IFERROR(H108/G108-1,"-")</f>
        <v>-0.23952373384191561</v>
      </c>
      <c r="J108" s="199">
        <f t="shared" si="44"/>
        <v>2.4378517542809246</v>
      </c>
      <c r="K108" s="197">
        <f t="shared" si="45"/>
        <v>-18085</v>
      </c>
      <c r="L108" s="197">
        <f t="shared" si="46"/>
        <v>40717</v>
      </c>
      <c r="M108" s="198">
        <f>H108/H$8</f>
        <v>1.6638402815329376E-3</v>
      </c>
      <c r="N108" s="101"/>
    </row>
    <row r="109" spans="1:14" x14ac:dyDescent="0.25">
      <c r="A109" s="195" t="s">
        <v>100</v>
      </c>
      <c r="B109" s="196" t="s">
        <v>100</v>
      </c>
      <c r="C109" s="197">
        <v>101019</v>
      </c>
      <c r="D109" s="197">
        <v>120218</v>
      </c>
      <c r="E109" s="197">
        <v>108562</v>
      </c>
      <c r="F109" s="197">
        <v>92972</v>
      </c>
      <c r="G109" s="197">
        <v>145075</v>
      </c>
      <c r="H109" s="197">
        <v>161677</v>
      </c>
      <c r="I109" s="198">
        <f>IFERROR(H109/G109-1,"-")</f>
        <v>0.11443735998621407</v>
      </c>
      <c r="J109" s="199">
        <f t="shared" si="44"/>
        <v>0.48925959359628601</v>
      </c>
      <c r="K109" s="197">
        <f t="shared" si="45"/>
        <v>16602</v>
      </c>
      <c r="L109" s="197">
        <f t="shared" si="46"/>
        <v>53115</v>
      </c>
      <c r="M109" s="198">
        <f>H109/H$8</f>
        <v>4.6849423570142421E-3</v>
      </c>
      <c r="N109" s="101"/>
    </row>
    <row r="110" spans="1:14" x14ac:dyDescent="0.25">
      <c r="A110" s="1"/>
      <c r="B110" s="191" t="s">
        <v>107</v>
      </c>
      <c r="C110" s="192">
        <v>915663</v>
      </c>
      <c r="D110" s="192">
        <v>893178</v>
      </c>
      <c r="E110" s="192">
        <v>316749</v>
      </c>
      <c r="F110" s="192">
        <v>550209</v>
      </c>
      <c r="G110" s="192">
        <v>1095485</v>
      </c>
      <c r="H110" s="192">
        <v>1228072</v>
      </c>
      <c r="I110" s="193">
        <f>IFERROR(H110/G110-1,"-")</f>
        <v>0.12103041118773872</v>
      </c>
      <c r="J110" s="194">
        <f t="shared" si="44"/>
        <v>2.8771140556086996</v>
      </c>
      <c r="K110" s="192">
        <f t="shared" si="45"/>
        <v>132587</v>
      </c>
      <c r="L110" s="192">
        <f t="shared" si="46"/>
        <v>911323</v>
      </c>
      <c r="M110" s="193">
        <f>H110/H$8</f>
        <v>3.5586054480619966E-2</v>
      </c>
      <c r="N110" s="101"/>
    </row>
    <row r="111" spans="1:14" s="74" customFormat="1" x14ac:dyDescent="0.25">
      <c r="B111" s="196" t="s">
        <v>110</v>
      </c>
      <c r="C111" s="197">
        <v>501490</v>
      </c>
      <c r="D111" s="197">
        <v>476582</v>
      </c>
      <c r="E111" s="197">
        <v>181253</v>
      </c>
      <c r="F111" s="197">
        <v>251557</v>
      </c>
      <c r="G111" s="197">
        <v>673877</v>
      </c>
      <c r="H111" s="197">
        <v>775590</v>
      </c>
      <c r="I111" s="198">
        <f t="shared" ref="I111:I118" si="47">IFERROR(H111/G111-1,"-")</f>
        <v>0.15093704043913059</v>
      </c>
      <c r="J111" s="199">
        <f t="shared" si="44"/>
        <v>3.2790464157834629</v>
      </c>
      <c r="K111" s="197">
        <f t="shared" si="45"/>
        <v>101713</v>
      </c>
      <c r="L111" s="197">
        <f t="shared" si="46"/>
        <v>594337</v>
      </c>
      <c r="M111" s="198">
        <f t="shared" ref="M111:M118" si="48">H111/H$8</f>
        <v>2.2474405405077259E-2</v>
      </c>
      <c r="N111" s="200"/>
    </row>
    <row r="112" spans="1:14" s="74" customFormat="1" x14ac:dyDescent="0.25">
      <c r="B112" s="196" t="s">
        <v>113</v>
      </c>
      <c r="C112" s="197">
        <v>114306</v>
      </c>
      <c r="D112" s="197">
        <v>91753</v>
      </c>
      <c r="E112" s="197">
        <v>22554</v>
      </c>
      <c r="F112" s="197">
        <v>57079</v>
      </c>
      <c r="G112" s="197">
        <v>45927</v>
      </c>
      <c r="H112" s="197">
        <v>60304</v>
      </c>
      <c r="I112" s="198">
        <f t="shared" si="47"/>
        <v>0.31304025954231718</v>
      </c>
      <c r="J112" s="199">
        <f t="shared" si="44"/>
        <v>1.6737607519730426</v>
      </c>
      <c r="K112" s="197">
        <f t="shared" si="45"/>
        <v>14377</v>
      </c>
      <c r="L112" s="197">
        <f t="shared" si="46"/>
        <v>37750</v>
      </c>
      <c r="M112" s="198">
        <f t="shared" si="48"/>
        <v>1.7474394248865753E-3</v>
      </c>
      <c r="N112" s="200"/>
    </row>
    <row r="113" spans="1:14" x14ac:dyDescent="0.25">
      <c r="A113" s="1"/>
      <c r="B113" s="196" t="s">
        <v>116</v>
      </c>
      <c r="C113" s="197">
        <v>102904</v>
      </c>
      <c r="D113" s="197">
        <v>92528</v>
      </c>
      <c r="E113" s="197">
        <v>13883</v>
      </c>
      <c r="F113" s="197">
        <v>67210</v>
      </c>
      <c r="G113" s="197">
        <v>65652</v>
      </c>
      <c r="H113" s="197">
        <v>76293</v>
      </c>
      <c r="I113" s="198">
        <f t="shared" si="47"/>
        <v>0.16208188630963272</v>
      </c>
      <c r="J113" s="199">
        <f t="shared" si="44"/>
        <v>4.4954260606497156</v>
      </c>
      <c r="K113" s="197">
        <f t="shared" si="45"/>
        <v>10641</v>
      </c>
      <c r="L113" s="197">
        <f t="shared" si="46"/>
        <v>62410</v>
      </c>
      <c r="M113" s="198">
        <f t="shared" si="48"/>
        <v>2.2107554398194396E-3</v>
      </c>
      <c r="N113" s="101"/>
    </row>
    <row r="114" spans="1:14" x14ac:dyDescent="0.25">
      <c r="A114" s="1"/>
      <c r="B114" s="196" t="s">
        <v>123</v>
      </c>
      <c r="C114" s="197">
        <v>16800</v>
      </c>
      <c r="D114" s="197">
        <v>18644</v>
      </c>
      <c r="E114" s="197">
        <v>9005</v>
      </c>
      <c r="F114" s="197">
        <v>29461</v>
      </c>
      <c r="G114" s="197">
        <v>41263</v>
      </c>
      <c r="H114" s="197">
        <v>42135</v>
      </c>
      <c r="I114" s="198">
        <f t="shared" si="47"/>
        <v>2.113273392627768E-2</v>
      </c>
      <c r="J114" s="199">
        <f t="shared" si="44"/>
        <v>3.6790671848972796</v>
      </c>
      <c r="K114" s="197">
        <f t="shared" si="45"/>
        <v>872</v>
      </c>
      <c r="L114" s="197">
        <f t="shared" si="46"/>
        <v>33130</v>
      </c>
      <c r="M114" s="198">
        <f t="shared" si="48"/>
        <v>1.2209531733814649E-3</v>
      </c>
      <c r="N114" s="101"/>
    </row>
    <row r="115" spans="1:14" x14ac:dyDescent="0.25">
      <c r="A115" s="1"/>
      <c r="B115" s="196" t="s">
        <v>119</v>
      </c>
      <c r="C115" s="197">
        <v>28295</v>
      </c>
      <c r="D115" s="197">
        <v>29965</v>
      </c>
      <c r="E115" s="197">
        <v>19818</v>
      </c>
      <c r="F115" s="197">
        <v>36897</v>
      </c>
      <c r="G115" s="197">
        <v>41249</v>
      </c>
      <c r="H115" s="197">
        <v>42266</v>
      </c>
      <c r="I115" s="198">
        <f t="shared" si="47"/>
        <v>2.4655143154985515E-2</v>
      </c>
      <c r="J115" s="199">
        <f t="shared" si="44"/>
        <v>1.1327076395196287</v>
      </c>
      <c r="K115" s="197">
        <f t="shared" si="45"/>
        <v>1017</v>
      </c>
      <c r="L115" s="197">
        <f t="shared" si="46"/>
        <v>22448</v>
      </c>
      <c r="M115" s="198">
        <f t="shared" si="48"/>
        <v>1.2247491830103476E-3</v>
      </c>
      <c r="N115" s="101"/>
    </row>
    <row r="116" spans="1:14" x14ac:dyDescent="0.25">
      <c r="A116" s="1"/>
      <c r="B116" s="196" t="s">
        <v>128</v>
      </c>
      <c r="C116" s="197">
        <v>4205</v>
      </c>
      <c r="D116" s="197">
        <v>5890</v>
      </c>
      <c r="E116" s="197">
        <v>2343</v>
      </c>
      <c r="F116" s="197">
        <v>2314</v>
      </c>
      <c r="G116" s="197">
        <v>11983</v>
      </c>
      <c r="H116" s="197">
        <v>11780</v>
      </c>
      <c r="I116" s="198">
        <f t="shared" si="47"/>
        <v>-1.6940665943419808E-2</v>
      </c>
      <c r="J116" s="199">
        <f t="shared" si="44"/>
        <v>4.0277422108408025</v>
      </c>
      <c r="K116" s="197">
        <f t="shared" si="45"/>
        <v>-203</v>
      </c>
      <c r="L116" s="197">
        <f t="shared" si="46"/>
        <v>9437</v>
      </c>
      <c r="M116" s="198">
        <f t="shared" si="48"/>
        <v>3.4135109487204592E-4</v>
      </c>
      <c r="N116" s="101"/>
    </row>
    <row r="117" spans="1:14" x14ac:dyDescent="0.25">
      <c r="A117" s="195" t="s">
        <v>144</v>
      </c>
      <c r="B117" s="196" t="s">
        <v>131</v>
      </c>
      <c r="C117" s="197">
        <v>12806</v>
      </c>
      <c r="D117" s="197">
        <v>13480</v>
      </c>
      <c r="E117" s="197">
        <v>7286</v>
      </c>
      <c r="F117" s="197">
        <v>3610</v>
      </c>
      <c r="G117" s="197">
        <v>7507</v>
      </c>
      <c r="H117" s="197">
        <v>7656</v>
      </c>
      <c r="I117" s="198">
        <f t="shared" si="47"/>
        <v>1.9848141734381208E-2</v>
      </c>
      <c r="J117" s="199">
        <f t="shared" si="44"/>
        <v>5.0782322261872181E-2</v>
      </c>
      <c r="K117" s="197">
        <f t="shared" si="45"/>
        <v>149</v>
      </c>
      <c r="L117" s="197">
        <f t="shared" si="46"/>
        <v>370</v>
      </c>
      <c r="M117" s="198">
        <f t="shared" si="48"/>
        <v>2.2184923449409031E-4</v>
      </c>
      <c r="N117" s="101"/>
    </row>
    <row r="118" spans="1:14" x14ac:dyDescent="0.25">
      <c r="A118" s="201" t="s">
        <v>145</v>
      </c>
      <c r="B118" s="202" t="s">
        <v>145</v>
      </c>
      <c r="C118" s="203">
        <f t="shared" ref="C118:H118" si="49">C110-SUM(C111:C117)</f>
        <v>134857</v>
      </c>
      <c r="D118" s="203">
        <f t="shared" si="49"/>
        <v>164336</v>
      </c>
      <c r="E118" s="203">
        <f t="shared" si="49"/>
        <v>60607</v>
      </c>
      <c r="F118" s="203">
        <f t="shared" si="49"/>
        <v>102081</v>
      </c>
      <c r="G118" s="203">
        <f t="shared" si="49"/>
        <v>208027</v>
      </c>
      <c r="H118" s="203">
        <f t="shared" si="49"/>
        <v>212048</v>
      </c>
      <c r="I118" s="204">
        <f t="shared" si="47"/>
        <v>1.9329221687569342E-2</v>
      </c>
      <c r="J118" s="205">
        <f t="shared" si="44"/>
        <v>2.4987377695645718</v>
      </c>
      <c r="K118" s="203">
        <f>H118-G118</f>
        <v>4021</v>
      </c>
      <c r="L118" s="203">
        <f t="shared" si="46"/>
        <v>151441</v>
      </c>
      <c r="M118" s="204">
        <f t="shared" si="48"/>
        <v>6.1445515250787433E-3</v>
      </c>
      <c r="N118" s="101"/>
    </row>
    <row r="119" spans="1:14" s="178" customFormat="1" x14ac:dyDescent="0.25">
      <c r="B119" s="187" t="s">
        <v>51</v>
      </c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</row>
    <row r="120" spans="1:14" x14ac:dyDescent="0.25">
      <c r="A120" s="1">
        <v>3</v>
      </c>
      <c r="B120" s="188" t="s">
        <v>68</v>
      </c>
      <c r="C120" s="212">
        <v>535197</v>
      </c>
      <c r="D120" s="212">
        <v>503437</v>
      </c>
      <c r="E120" s="212">
        <v>216673</v>
      </c>
      <c r="F120" s="212">
        <v>359169</v>
      </c>
      <c r="G120" s="212">
        <v>543499</v>
      </c>
      <c r="H120" s="212">
        <v>576462</v>
      </c>
      <c r="I120" s="213">
        <f>IFERROR(H120/G120-1,"-")</f>
        <v>6.0649605611049928E-2</v>
      </c>
      <c r="J120" s="213">
        <f>IFERROR(H120/E120-1,"-")</f>
        <v>1.6605160772223582</v>
      </c>
      <c r="K120" s="212">
        <f>H120-G120</f>
        <v>32963</v>
      </c>
      <c r="L120" s="212">
        <f>H120-E120</f>
        <v>359789</v>
      </c>
      <c r="M120" s="213">
        <f>H120/H$8</f>
        <v>1.6704238951793661E-2</v>
      </c>
      <c r="N120" s="101"/>
    </row>
    <row r="121" spans="1:14" x14ac:dyDescent="0.25">
      <c r="A121" s="1" t="s">
        <v>96</v>
      </c>
      <c r="B121" s="191" t="s">
        <v>97</v>
      </c>
      <c r="C121" s="192">
        <v>266568</v>
      </c>
      <c r="D121" s="192">
        <v>235408</v>
      </c>
      <c r="E121" s="192">
        <v>116562</v>
      </c>
      <c r="F121" s="192">
        <v>206631</v>
      </c>
      <c r="G121" s="192">
        <v>271944</v>
      </c>
      <c r="H121" s="192">
        <v>302350</v>
      </c>
      <c r="I121" s="193">
        <f>IFERROR(H121/G121-1,"-")</f>
        <v>0.11180978436736977</v>
      </c>
      <c r="J121" s="194">
        <f t="shared" ref="J121:J132" si="50">IFERROR(H121/E121-1,"-")</f>
        <v>1.5938985261062784</v>
      </c>
      <c r="K121" s="192">
        <f t="shared" ref="K121:K131" si="51">H121-G121</f>
        <v>30406</v>
      </c>
      <c r="L121" s="192">
        <f t="shared" ref="L121:L132" si="52">H121-E121</f>
        <v>185788</v>
      </c>
      <c r="M121" s="193">
        <f>H121/H$8</f>
        <v>8.7612481778067131E-3</v>
      </c>
      <c r="N121" s="101"/>
    </row>
    <row r="122" spans="1:14" x14ac:dyDescent="0.25">
      <c r="A122" s="195" t="s">
        <v>103</v>
      </c>
      <c r="B122" s="196" t="s">
        <v>103</v>
      </c>
      <c r="C122" s="197">
        <v>136290</v>
      </c>
      <c r="D122" s="197">
        <v>110711</v>
      </c>
      <c r="E122" s="197">
        <v>45374</v>
      </c>
      <c r="F122" s="197">
        <v>96469</v>
      </c>
      <c r="G122" s="197">
        <v>128559</v>
      </c>
      <c r="H122" s="197">
        <v>120954</v>
      </c>
      <c r="I122" s="198">
        <f>IFERROR(H122/G122-1,"-")</f>
        <v>-5.9155718386110667E-2</v>
      </c>
      <c r="J122" s="199">
        <f t="shared" si="50"/>
        <v>1.6657116410279014</v>
      </c>
      <c r="K122" s="197">
        <f t="shared" si="51"/>
        <v>-7605</v>
      </c>
      <c r="L122" s="197">
        <f t="shared" si="52"/>
        <v>75580</v>
      </c>
      <c r="M122" s="198">
        <f>H122/H$8</f>
        <v>3.5049049515410392E-3</v>
      </c>
      <c r="N122" s="101"/>
    </row>
    <row r="123" spans="1:14" x14ac:dyDescent="0.25">
      <c r="A123" s="195" t="s">
        <v>100</v>
      </c>
      <c r="B123" s="196" t="s">
        <v>100</v>
      </c>
      <c r="C123" s="197">
        <v>130278</v>
      </c>
      <c r="D123" s="197">
        <v>124697</v>
      </c>
      <c r="E123" s="197">
        <v>71188</v>
      </c>
      <c r="F123" s="197">
        <v>110162</v>
      </c>
      <c r="G123" s="197">
        <v>143385</v>
      </c>
      <c r="H123" s="197">
        <v>181396</v>
      </c>
      <c r="I123" s="198">
        <f>IFERROR(H123/G123-1,"-")</f>
        <v>0.26509746486731522</v>
      </c>
      <c r="J123" s="199">
        <f t="shared" si="50"/>
        <v>1.548126088666629</v>
      </c>
      <c r="K123" s="197">
        <f t="shared" si="51"/>
        <v>38011</v>
      </c>
      <c r="L123" s="197">
        <f t="shared" si="52"/>
        <v>110208</v>
      </c>
      <c r="M123" s="198">
        <f>H123/H$8</f>
        <v>5.2563432262656747E-3</v>
      </c>
      <c r="N123" s="101"/>
    </row>
    <row r="124" spans="1:14" x14ac:dyDescent="0.25">
      <c r="A124" s="1"/>
      <c r="B124" s="191" t="s">
        <v>107</v>
      </c>
      <c r="C124" s="192">
        <v>268629</v>
      </c>
      <c r="D124" s="192">
        <v>268029</v>
      </c>
      <c r="E124" s="192">
        <v>100111</v>
      </c>
      <c r="F124" s="192">
        <v>152538</v>
      </c>
      <c r="G124" s="192">
        <v>271555</v>
      </c>
      <c r="H124" s="192">
        <v>274112</v>
      </c>
      <c r="I124" s="193">
        <f>IFERROR(H124/G124-1,"-")</f>
        <v>9.4161403767192287E-3</v>
      </c>
      <c r="J124" s="194">
        <f t="shared" si="50"/>
        <v>1.7380807303892678</v>
      </c>
      <c r="K124" s="192">
        <f t="shared" si="51"/>
        <v>2557</v>
      </c>
      <c r="L124" s="192">
        <f t="shared" si="52"/>
        <v>174001</v>
      </c>
      <c r="M124" s="193">
        <f>H124/H$8</f>
        <v>7.9429907739869479E-3</v>
      </c>
      <c r="N124" s="101"/>
    </row>
    <row r="125" spans="1:14" s="74" customFormat="1" x14ac:dyDescent="0.25">
      <c r="B125" s="196" t="s">
        <v>110</v>
      </c>
      <c r="C125" s="197">
        <v>36190</v>
      </c>
      <c r="D125" s="197">
        <v>33000</v>
      </c>
      <c r="E125" s="197">
        <v>11431</v>
      </c>
      <c r="F125" s="197">
        <v>11117</v>
      </c>
      <c r="G125" s="197">
        <v>33351</v>
      </c>
      <c r="H125" s="197">
        <v>40267</v>
      </c>
      <c r="I125" s="198">
        <f t="shared" ref="I125:I132" si="53">IFERROR(H125/G125-1,"-")</f>
        <v>0.2073700938502594</v>
      </c>
      <c r="J125" s="199">
        <f t="shared" si="50"/>
        <v>2.5226139445367859</v>
      </c>
      <c r="K125" s="197">
        <f t="shared" si="51"/>
        <v>6916</v>
      </c>
      <c r="L125" s="197">
        <f t="shared" si="52"/>
        <v>28836</v>
      </c>
      <c r="M125" s="198">
        <f t="shared" ref="M125:M132" si="54">H125/H$8</f>
        <v>1.1668238147039621E-3</v>
      </c>
      <c r="N125" s="200"/>
    </row>
    <row r="126" spans="1:14" s="74" customFormat="1" x14ac:dyDescent="0.25">
      <c r="B126" s="196" t="s">
        <v>113</v>
      </c>
      <c r="C126" s="197">
        <v>35550</v>
      </c>
      <c r="D126" s="197">
        <v>30865</v>
      </c>
      <c r="E126" s="197">
        <v>11548</v>
      </c>
      <c r="F126" s="197">
        <v>23428</v>
      </c>
      <c r="G126" s="197">
        <v>34791</v>
      </c>
      <c r="H126" s="197">
        <v>43445</v>
      </c>
      <c r="I126" s="198">
        <f t="shared" si="53"/>
        <v>0.24874249087407674</v>
      </c>
      <c r="J126" s="199">
        <f t="shared" si="50"/>
        <v>2.7621233113959125</v>
      </c>
      <c r="K126" s="197">
        <f t="shared" si="51"/>
        <v>8654</v>
      </c>
      <c r="L126" s="197">
        <f t="shared" si="52"/>
        <v>31897</v>
      </c>
      <c r="M126" s="198">
        <f t="shared" si="54"/>
        <v>1.2589132696702917E-3</v>
      </c>
      <c r="N126" s="200"/>
    </row>
    <row r="127" spans="1:14" x14ac:dyDescent="0.25">
      <c r="A127" s="1"/>
      <c r="B127" s="196" t="s">
        <v>116</v>
      </c>
      <c r="C127" s="197">
        <v>18689</v>
      </c>
      <c r="D127" s="197">
        <v>20310</v>
      </c>
      <c r="E127" s="197">
        <v>7014</v>
      </c>
      <c r="F127" s="197">
        <v>18250</v>
      </c>
      <c r="G127" s="197">
        <v>23874</v>
      </c>
      <c r="H127" s="197">
        <v>26737</v>
      </c>
      <c r="I127" s="198">
        <f t="shared" si="53"/>
        <v>0.11992125324620928</v>
      </c>
      <c r="J127" s="199">
        <f t="shared" si="50"/>
        <v>2.8119475335044197</v>
      </c>
      <c r="K127" s="197">
        <f t="shared" si="51"/>
        <v>2863</v>
      </c>
      <c r="L127" s="197">
        <f t="shared" si="52"/>
        <v>19723</v>
      </c>
      <c r="M127" s="198">
        <f t="shared" si="54"/>
        <v>7.7476266753768184E-4</v>
      </c>
      <c r="N127" s="101"/>
    </row>
    <row r="128" spans="1:14" x14ac:dyDescent="0.25">
      <c r="A128" s="1"/>
      <c r="B128" s="196" t="s">
        <v>123</v>
      </c>
      <c r="C128" s="197">
        <v>4857</v>
      </c>
      <c r="D128" s="197">
        <v>4930</v>
      </c>
      <c r="E128" s="197">
        <v>1882</v>
      </c>
      <c r="F128" s="197">
        <v>3678</v>
      </c>
      <c r="G128" s="197">
        <v>6463</v>
      </c>
      <c r="H128" s="197">
        <v>7383</v>
      </c>
      <c r="I128" s="198">
        <f t="shared" si="53"/>
        <v>0.14234875444839856</v>
      </c>
      <c r="J128" s="199">
        <f t="shared" si="50"/>
        <v>2.9229543039319874</v>
      </c>
      <c r="K128" s="197">
        <f t="shared" si="51"/>
        <v>920</v>
      </c>
      <c r="L128" s="197">
        <f t="shared" si="52"/>
        <v>5501</v>
      </c>
      <c r="M128" s="198">
        <f t="shared" si="54"/>
        <v>2.1393846633618974E-4</v>
      </c>
      <c r="N128" s="101"/>
    </row>
    <row r="129" spans="1:14" x14ac:dyDescent="0.25">
      <c r="A129" s="1"/>
      <c r="B129" s="196" t="s">
        <v>119</v>
      </c>
      <c r="C129" s="197">
        <v>5017</v>
      </c>
      <c r="D129" s="197">
        <v>3923</v>
      </c>
      <c r="E129" s="197">
        <v>1919</v>
      </c>
      <c r="F129" s="197">
        <v>3450</v>
      </c>
      <c r="G129" s="197">
        <v>4851</v>
      </c>
      <c r="H129" s="197">
        <v>5958</v>
      </c>
      <c r="I129" s="198">
        <f t="shared" si="53"/>
        <v>0.22820037105751401</v>
      </c>
      <c r="J129" s="199">
        <f t="shared" si="50"/>
        <v>2.1047420531526835</v>
      </c>
      <c r="K129" s="197">
        <f t="shared" si="51"/>
        <v>1107</v>
      </c>
      <c r="L129" s="197">
        <f t="shared" si="52"/>
        <v>4039</v>
      </c>
      <c r="M129" s="198">
        <f t="shared" si="54"/>
        <v>1.7264599518231321E-4</v>
      </c>
      <c r="N129" s="101"/>
    </row>
    <row r="130" spans="1:14" x14ac:dyDescent="0.25">
      <c r="A130" s="1"/>
      <c r="B130" s="196" t="s">
        <v>128</v>
      </c>
      <c r="C130" s="197">
        <v>4529</v>
      </c>
      <c r="D130" s="197">
        <v>4303</v>
      </c>
      <c r="E130" s="197">
        <v>1701</v>
      </c>
      <c r="F130" s="197">
        <v>1442</v>
      </c>
      <c r="G130" s="197">
        <v>2747</v>
      </c>
      <c r="H130" s="197">
        <v>3505</v>
      </c>
      <c r="I130" s="198">
        <f t="shared" si="53"/>
        <v>0.27593738623953401</v>
      </c>
      <c r="J130" s="199">
        <f t="shared" si="50"/>
        <v>1.0605526161081715</v>
      </c>
      <c r="K130" s="197">
        <f t="shared" si="51"/>
        <v>758</v>
      </c>
      <c r="L130" s="197">
        <f t="shared" si="52"/>
        <v>1804</v>
      </c>
      <c r="M130" s="198">
        <f t="shared" si="54"/>
        <v>1.0156499045216647E-4</v>
      </c>
      <c r="N130" s="101"/>
    </row>
    <row r="131" spans="1:14" x14ac:dyDescent="0.25">
      <c r="A131" s="195" t="s">
        <v>144</v>
      </c>
      <c r="B131" s="196" t="s">
        <v>131</v>
      </c>
      <c r="C131" s="197">
        <v>7923</v>
      </c>
      <c r="D131" s="197">
        <v>5879</v>
      </c>
      <c r="E131" s="197">
        <v>2155</v>
      </c>
      <c r="F131" s="197">
        <v>2010</v>
      </c>
      <c r="G131" s="197">
        <v>4022</v>
      </c>
      <c r="H131" s="197">
        <v>4912</v>
      </c>
      <c r="I131" s="198">
        <f t="shared" si="53"/>
        <v>0.22128294380905023</v>
      </c>
      <c r="J131" s="199">
        <f t="shared" si="50"/>
        <v>1.2793503480278421</v>
      </c>
      <c r="K131" s="197">
        <f t="shared" si="51"/>
        <v>890</v>
      </c>
      <c r="L131" s="197">
        <f t="shared" si="52"/>
        <v>2757</v>
      </c>
      <c r="M131" s="198">
        <f t="shared" si="54"/>
        <v>1.4233587249673087E-4</v>
      </c>
      <c r="N131" s="101"/>
    </row>
    <row r="132" spans="1:14" x14ac:dyDescent="0.25">
      <c r="A132" s="201" t="s">
        <v>145</v>
      </c>
      <c r="B132" s="202" t="s">
        <v>145</v>
      </c>
      <c r="C132" s="203">
        <f t="shared" ref="C132:H132" si="55">C124-SUM(C125:C131)</f>
        <v>155874</v>
      </c>
      <c r="D132" s="203">
        <f t="shared" si="55"/>
        <v>164819</v>
      </c>
      <c r="E132" s="203">
        <f t="shared" si="55"/>
        <v>62461</v>
      </c>
      <c r="F132" s="203">
        <f t="shared" si="55"/>
        <v>89163</v>
      </c>
      <c r="G132" s="203">
        <f t="shared" si="55"/>
        <v>161456</v>
      </c>
      <c r="H132" s="203">
        <f t="shared" si="55"/>
        <v>141905</v>
      </c>
      <c r="I132" s="204">
        <f t="shared" si="53"/>
        <v>-0.12109181448815776</v>
      </c>
      <c r="J132" s="205">
        <f t="shared" si="50"/>
        <v>1.2718976641424247</v>
      </c>
      <c r="K132" s="203">
        <f>H132-G132</f>
        <v>-19551</v>
      </c>
      <c r="L132" s="203">
        <f t="shared" si="52"/>
        <v>79444</v>
      </c>
      <c r="M132" s="204">
        <f t="shared" si="54"/>
        <v>4.1120056976076125E-3</v>
      </c>
      <c r="N132" s="101"/>
    </row>
    <row r="133" spans="1:14" s="178" customFormat="1" x14ac:dyDescent="0.25">
      <c r="B133" s="187" t="s">
        <v>52</v>
      </c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</row>
    <row r="134" spans="1:14" x14ac:dyDescent="0.25">
      <c r="A134" s="1">
        <v>3</v>
      </c>
      <c r="B134" s="188" t="s">
        <v>68</v>
      </c>
      <c r="C134" s="212">
        <v>2070855</v>
      </c>
      <c r="D134" s="212">
        <v>1856756</v>
      </c>
      <c r="E134" s="212">
        <v>610766</v>
      </c>
      <c r="F134" s="212">
        <v>774989</v>
      </c>
      <c r="G134" s="212">
        <v>1753117</v>
      </c>
      <c r="H134" s="212">
        <v>1886738</v>
      </c>
      <c r="I134" s="213">
        <f>IFERROR(H134/G134-1,"-")</f>
        <v>7.6219100037247856E-2</v>
      </c>
      <c r="J134" s="213">
        <f>IFERROR(H134/E134-1,"-")</f>
        <v>2.0891339727489742</v>
      </c>
      <c r="K134" s="212">
        <f>H134-G134</f>
        <v>133621</v>
      </c>
      <c r="L134" s="212">
        <f>H134-E134</f>
        <v>1275972</v>
      </c>
      <c r="M134" s="213">
        <f>H134/H$8</f>
        <v>5.4672332940296622E-2</v>
      </c>
      <c r="N134" s="101"/>
    </row>
    <row r="135" spans="1:14" x14ac:dyDescent="0.25">
      <c r="A135" s="1" t="s">
        <v>96</v>
      </c>
      <c r="B135" s="191" t="s">
        <v>97</v>
      </c>
      <c r="C135" s="192">
        <v>212961</v>
      </c>
      <c r="D135" s="192">
        <v>192906</v>
      </c>
      <c r="E135" s="192">
        <v>77176</v>
      </c>
      <c r="F135" s="192">
        <v>141993</v>
      </c>
      <c r="G135" s="192">
        <v>105219</v>
      </c>
      <c r="H135" s="192">
        <v>114083</v>
      </c>
      <c r="I135" s="193">
        <f>IFERROR(H135/G135-1,"-")</f>
        <v>8.4243340081163964E-2</v>
      </c>
      <c r="J135" s="194">
        <f t="shared" ref="J135:J146" si="56">IFERROR(H135/E135-1,"-")</f>
        <v>0.47821861718669023</v>
      </c>
      <c r="K135" s="192">
        <f t="shared" ref="K135:K145" si="57">H135-G135</f>
        <v>8864</v>
      </c>
      <c r="L135" s="192">
        <f t="shared" ref="L135:L146" si="58">H135-E135</f>
        <v>36907</v>
      </c>
      <c r="M135" s="193">
        <f>H135/H$8</f>
        <v>3.3058027976475058E-3</v>
      </c>
      <c r="N135" s="101"/>
    </row>
    <row r="136" spans="1:14" x14ac:dyDescent="0.25">
      <c r="A136" s="195" t="s">
        <v>103</v>
      </c>
      <c r="B136" s="196" t="s">
        <v>103</v>
      </c>
      <c r="C136" s="197">
        <v>148508</v>
      </c>
      <c r="D136" s="197">
        <v>94828</v>
      </c>
      <c r="E136" s="197">
        <v>51058</v>
      </c>
      <c r="F136" s="197">
        <v>86437</v>
      </c>
      <c r="G136" s="197">
        <v>57546</v>
      </c>
      <c r="H136" s="197">
        <v>60090</v>
      </c>
      <c r="I136" s="198">
        <f>IFERROR(H136/G136-1,"-")</f>
        <v>4.4208111771452341E-2</v>
      </c>
      <c r="J136" s="199">
        <f t="shared" si="56"/>
        <v>0.1768968623917897</v>
      </c>
      <c r="K136" s="197">
        <f t="shared" si="57"/>
        <v>2544</v>
      </c>
      <c r="L136" s="197">
        <f t="shared" si="58"/>
        <v>9032</v>
      </c>
      <c r="M136" s="198">
        <f>H136/H$8</f>
        <v>1.741238309920309E-3</v>
      </c>
      <c r="N136" s="101"/>
    </row>
    <row r="137" spans="1:14" x14ac:dyDescent="0.25">
      <c r="A137" s="195" t="s">
        <v>100</v>
      </c>
      <c r="B137" s="196" t="s">
        <v>100</v>
      </c>
      <c r="C137" s="197">
        <v>64453</v>
      </c>
      <c r="D137" s="197">
        <v>98078</v>
      </c>
      <c r="E137" s="197">
        <v>26118</v>
      </c>
      <c r="F137" s="197">
        <v>55556</v>
      </c>
      <c r="G137" s="197">
        <v>47673</v>
      </c>
      <c r="H137" s="197">
        <v>53993</v>
      </c>
      <c r="I137" s="198">
        <f>IFERROR(H137/G137-1,"-")</f>
        <v>0.132569798418392</v>
      </c>
      <c r="J137" s="199">
        <f t="shared" si="56"/>
        <v>1.0672716134466653</v>
      </c>
      <c r="K137" s="197">
        <f t="shared" si="57"/>
        <v>6320</v>
      </c>
      <c r="L137" s="197">
        <f t="shared" si="58"/>
        <v>27875</v>
      </c>
      <c r="M137" s="198">
        <f>H137/H$8</f>
        <v>1.5645644877271966E-3</v>
      </c>
      <c r="N137" s="101"/>
    </row>
    <row r="138" spans="1:14" x14ac:dyDescent="0.25">
      <c r="A138" s="1"/>
      <c r="B138" s="191" t="s">
        <v>107</v>
      </c>
      <c r="C138" s="192">
        <v>1857894</v>
      </c>
      <c r="D138" s="192">
        <v>1663850</v>
      </c>
      <c r="E138" s="192">
        <v>533590</v>
      </c>
      <c r="F138" s="192">
        <v>632996</v>
      </c>
      <c r="G138" s="192">
        <v>1647898</v>
      </c>
      <c r="H138" s="192">
        <v>1772655</v>
      </c>
      <c r="I138" s="193">
        <f>IFERROR(H138/G138-1,"-")</f>
        <v>7.5706748840037363E-2</v>
      </c>
      <c r="J138" s="194">
        <f t="shared" si="56"/>
        <v>2.3221293502501923</v>
      </c>
      <c r="K138" s="192">
        <f t="shared" si="57"/>
        <v>124757</v>
      </c>
      <c r="L138" s="192">
        <f t="shared" si="58"/>
        <v>1239065</v>
      </c>
      <c r="M138" s="193">
        <f>H138/H$8</f>
        <v>5.1366530142649115E-2</v>
      </c>
      <c r="N138" s="101"/>
    </row>
    <row r="139" spans="1:14" s="74" customFormat="1" x14ac:dyDescent="0.25">
      <c r="B139" s="196" t="s">
        <v>110</v>
      </c>
      <c r="C139" s="197">
        <v>1012432</v>
      </c>
      <c r="D139" s="197">
        <v>847716</v>
      </c>
      <c r="E139" s="197">
        <v>226701</v>
      </c>
      <c r="F139" s="197">
        <v>182984</v>
      </c>
      <c r="G139" s="197">
        <v>740061</v>
      </c>
      <c r="H139" s="197">
        <v>745732</v>
      </c>
      <c r="I139" s="198">
        <f t="shared" ref="I139:I146" si="59">IFERROR(H139/G139-1,"-")</f>
        <v>7.6628818435238166E-3</v>
      </c>
      <c r="J139" s="199">
        <f t="shared" si="56"/>
        <v>2.2894958557747871</v>
      </c>
      <c r="K139" s="197">
        <f t="shared" si="57"/>
        <v>5671</v>
      </c>
      <c r="L139" s="197">
        <f t="shared" si="58"/>
        <v>519031</v>
      </c>
      <c r="M139" s="198">
        <f t="shared" ref="M139:M146" si="60">H139/H$8</f>
        <v>2.1609204981419401E-2</v>
      </c>
      <c r="N139" s="200"/>
    </row>
    <row r="140" spans="1:14" s="74" customFormat="1" x14ac:dyDescent="0.25">
      <c r="B140" s="196" t="s">
        <v>113</v>
      </c>
      <c r="C140" s="197">
        <v>127265</v>
      </c>
      <c r="D140" s="197">
        <v>113771</v>
      </c>
      <c r="E140" s="197">
        <v>45672</v>
      </c>
      <c r="F140" s="197">
        <v>69325</v>
      </c>
      <c r="G140" s="197">
        <v>132461</v>
      </c>
      <c r="H140" s="197">
        <v>181229</v>
      </c>
      <c r="I140" s="198">
        <f t="shared" si="59"/>
        <v>0.36816874400767019</v>
      </c>
      <c r="J140" s="199">
        <f t="shared" si="56"/>
        <v>2.9680548257137853</v>
      </c>
      <c r="K140" s="197">
        <f t="shared" si="57"/>
        <v>48768</v>
      </c>
      <c r="L140" s="197">
        <f t="shared" si="58"/>
        <v>135557</v>
      </c>
      <c r="M140" s="198">
        <f t="shared" si="60"/>
        <v>5.2515040384181677E-3</v>
      </c>
      <c r="N140" s="200"/>
    </row>
    <row r="141" spans="1:14" x14ac:dyDescent="0.25">
      <c r="A141" s="1"/>
      <c r="B141" s="196" t="s">
        <v>116</v>
      </c>
      <c r="C141" s="197">
        <v>159535</v>
      </c>
      <c r="D141" s="197">
        <v>132722</v>
      </c>
      <c r="E141" s="197">
        <v>42455</v>
      </c>
      <c r="F141" s="197">
        <v>94016</v>
      </c>
      <c r="G141" s="197">
        <v>171222</v>
      </c>
      <c r="H141" s="197">
        <v>162316</v>
      </c>
      <c r="I141" s="198">
        <f t="shared" si="59"/>
        <v>-5.2014343951127806E-2</v>
      </c>
      <c r="J141" s="199">
        <f t="shared" si="56"/>
        <v>2.8232481450948064</v>
      </c>
      <c r="K141" s="197">
        <f t="shared" si="57"/>
        <v>-8906</v>
      </c>
      <c r="L141" s="197">
        <f t="shared" si="58"/>
        <v>119861</v>
      </c>
      <c r="M141" s="198">
        <f t="shared" si="60"/>
        <v>4.7034587703948224E-3</v>
      </c>
      <c r="N141" s="101"/>
    </row>
    <row r="142" spans="1:14" x14ac:dyDescent="0.25">
      <c r="A142" s="1"/>
      <c r="B142" s="196" t="s">
        <v>123</v>
      </c>
      <c r="C142" s="197">
        <v>37533</v>
      </c>
      <c r="D142" s="197">
        <v>38846</v>
      </c>
      <c r="E142" s="197">
        <v>8958</v>
      </c>
      <c r="F142" s="197">
        <v>22357</v>
      </c>
      <c r="G142" s="197">
        <v>60881</v>
      </c>
      <c r="H142" s="197">
        <v>78552</v>
      </c>
      <c r="I142" s="198">
        <f t="shared" si="59"/>
        <v>0.29025475928450595</v>
      </c>
      <c r="J142" s="199">
        <f t="shared" si="56"/>
        <v>7.7689216342933687</v>
      </c>
      <c r="K142" s="197">
        <f t="shared" si="57"/>
        <v>17671</v>
      </c>
      <c r="L142" s="197">
        <f t="shared" si="58"/>
        <v>69594</v>
      </c>
      <c r="M142" s="198">
        <f t="shared" si="60"/>
        <v>2.2762148730381114E-3</v>
      </c>
      <c r="N142" s="101"/>
    </row>
    <row r="143" spans="1:14" x14ac:dyDescent="0.25">
      <c r="A143" s="1"/>
      <c r="B143" s="196" t="s">
        <v>119</v>
      </c>
      <c r="C143" s="197">
        <v>39264</v>
      </c>
      <c r="D143" s="197">
        <v>39195</v>
      </c>
      <c r="E143" s="197">
        <v>12571</v>
      </c>
      <c r="F143" s="197">
        <v>20808</v>
      </c>
      <c r="G143" s="197">
        <v>32138</v>
      </c>
      <c r="H143" s="197">
        <v>40929</v>
      </c>
      <c r="I143" s="198">
        <f t="shared" si="59"/>
        <v>0.27353911257701169</v>
      </c>
      <c r="J143" s="199">
        <f t="shared" si="56"/>
        <v>2.2558269031898814</v>
      </c>
      <c r="K143" s="197">
        <f t="shared" si="57"/>
        <v>8791</v>
      </c>
      <c r="L143" s="197">
        <f t="shared" si="58"/>
        <v>28358</v>
      </c>
      <c r="M143" s="198">
        <f t="shared" si="60"/>
        <v>1.1860067030575524E-3</v>
      </c>
      <c r="N143" s="101"/>
    </row>
    <row r="144" spans="1:14" x14ac:dyDescent="0.25">
      <c r="A144" s="1"/>
      <c r="B144" s="196" t="s">
        <v>128</v>
      </c>
      <c r="C144" s="197">
        <v>17025</v>
      </c>
      <c r="D144" s="197">
        <v>18681</v>
      </c>
      <c r="E144" s="197">
        <v>15372</v>
      </c>
      <c r="F144" s="197">
        <v>9958</v>
      </c>
      <c r="G144" s="197">
        <v>24691</v>
      </c>
      <c r="H144" s="197">
        <v>28155</v>
      </c>
      <c r="I144" s="198">
        <f t="shared" si="59"/>
        <v>0.14029403426349685</v>
      </c>
      <c r="J144" s="199">
        <f t="shared" si="56"/>
        <v>0.83157689305230287</v>
      </c>
      <c r="K144" s="197">
        <f t="shared" si="57"/>
        <v>3464</v>
      </c>
      <c r="L144" s="197">
        <f t="shared" si="58"/>
        <v>12783</v>
      </c>
      <c r="M144" s="198">
        <f t="shared" si="60"/>
        <v>8.1585229848238144E-4</v>
      </c>
      <c r="N144" s="101"/>
    </row>
    <row r="145" spans="1:14" x14ac:dyDescent="0.25">
      <c r="A145" s="195" t="s">
        <v>144</v>
      </c>
      <c r="B145" s="196" t="s">
        <v>131</v>
      </c>
      <c r="C145" s="197">
        <v>77288</v>
      </c>
      <c r="D145" s="197">
        <v>47882</v>
      </c>
      <c r="E145" s="197">
        <v>29519</v>
      </c>
      <c r="F145" s="197">
        <v>6358</v>
      </c>
      <c r="G145" s="197">
        <v>14264</v>
      </c>
      <c r="H145" s="197">
        <v>21375</v>
      </c>
      <c r="I145" s="198">
        <f t="shared" si="59"/>
        <v>0.49852776219854178</v>
      </c>
      <c r="J145" s="199">
        <f t="shared" si="56"/>
        <v>-0.27589010467834274</v>
      </c>
      <c r="K145" s="197">
        <f t="shared" si="57"/>
        <v>7111</v>
      </c>
      <c r="L145" s="197">
        <f t="shared" si="58"/>
        <v>-8144</v>
      </c>
      <c r="M145" s="198">
        <f t="shared" si="60"/>
        <v>6.1938706730814788E-4</v>
      </c>
      <c r="N145" s="101"/>
    </row>
    <row r="146" spans="1:14" x14ac:dyDescent="0.25">
      <c r="A146" s="201" t="s">
        <v>145</v>
      </c>
      <c r="B146" s="202" t="s">
        <v>145</v>
      </c>
      <c r="C146" s="203">
        <f t="shared" ref="C146:H146" si="61">C138-SUM(C139:C145)</f>
        <v>387552</v>
      </c>
      <c r="D146" s="203">
        <f t="shared" si="61"/>
        <v>425037</v>
      </c>
      <c r="E146" s="203">
        <f t="shared" si="61"/>
        <v>152342</v>
      </c>
      <c r="F146" s="203">
        <f t="shared" si="61"/>
        <v>227190</v>
      </c>
      <c r="G146" s="203">
        <f t="shared" si="61"/>
        <v>472180</v>
      </c>
      <c r="H146" s="203">
        <f t="shared" si="61"/>
        <v>514367</v>
      </c>
      <c r="I146" s="204">
        <f t="shared" si="59"/>
        <v>8.9345164979456992E-2</v>
      </c>
      <c r="J146" s="205">
        <f t="shared" si="56"/>
        <v>2.3763965288626907</v>
      </c>
      <c r="K146" s="203">
        <f>H146-G146</f>
        <v>42187</v>
      </c>
      <c r="L146" s="203">
        <f t="shared" si="58"/>
        <v>362025</v>
      </c>
      <c r="M146" s="204">
        <f t="shared" si="60"/>
        <v>1.4904901410530531E-2</v>
      </c>
      <c r="N146" s="101"/>
    </row>
    <row r="147" spans="1:14" s="178" customFormat="1" x14ac:dyDescent="0.25">
      <c r="B147" s="187" t="s">
        <v>53</v>
      </c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</row>
    <row r="148" spans="1:14" x14ac:dyDescent="0.25">
      <c r="A148" s="1">
        <v>3</v>
      </c>
      <c r="B148" s="188" t="s">
        <v>68</v>
      </c>
      <c r="C148" s="212">
        <v>791792</v>
      </c>
      <c r="D148" s="212">
        <v>721244</v>
      </c>
      <c r="E148" s="212">
        <v>235241</v>
      </c>
      <c r="F148" s="212">
        <v>320278</v>
      </c>
      <c r="G148" s="212">
        <v>622441</v>
      </c>
      <c r="H148" s="212">
        <v>781085</v>
      </c>
      <c r="I148" s="213">
        <f>IFERROR(H148/G148-1,"-")</f>
        <v>0.25487395592513984</v>
      </c>
      <c r="J148" s="213">
        <f>IFERROR(H148/E148-1,"-")</f>
        <v>2.3203608214554436</v>
      </c>
      <c r="K148" s="212">
        <f>H148-G148</f>
        <v>158644</v>
      </c>
      <c r="L148" s="212">
        <f>H148-E148</f>
        <v>545844</v>
      </c>
      <c r="M148" s="213">
        <f>H148/H$8</f>
        <v>2.2633634969281155E-2</v>
      </c>
      <c r="N148" s="101"/>
    </row>
    <row r="149" spans="1:14" x14ac:dyDescent="0.25">
      <c r="A149" s="1" t="s">
        <v>96</v>
      </c>
      <c r="B149" s="191" t="s">
        <v>97</v>
      </c>
      <c r="C149" s="192">
        <v>267197</v>
      </c>
      <c r="D149" s="192">
        <v>261107</v>
      </c>
      <c r="E149" s="192">
        <v>90513</v>
      </c>
      <c r="F149" s="192">
        <v>118326</v>
      </c>
      <c r="G149" s="192">
        <v>251371</v>
      </c>
      <c r="H149" s="192">
        <v>299320</v>
      </c>
      <c r="I149" s="193">
        <f>IFERROR(H149/G149-1,"-")</f>
        <v>0.19074992739814856</v>
      </c>
      <c r="J149" s="194">
        <f t="shared" ref="J149:J160" si="62">IFERROR(H149/E149-1,"-")</f>
        <v>2.3069282865444745</v>
      </c>
      <c r="K149" s="192">
        <f t="shared" ref="K149:K159" si="63">H149-G149</f>
        <v>47949</v>
      </c>
      <c r="L149" s="192">
        <f t="shared" ref="L149:L160" si="64">H149-E149</f>
        <v>208807</v>
      </c>
      <c r="M149" s="193">
        <f>H149/H$8</f>
        <v>8.6734473444058397E-3</v>
      </c>
      <c r="N149" s="101"/>
    </row>
    <row r="150" spans="1:14" x14ac:dyDescent="0.25">
      <c r="A150" s="195" t="s">
        <v>103</v>
      </c>
      <c r="B150" s="196" t="s">
        <v>103</v>
      </c>
      <c r="C150" s="197">
        <v>113785</v>
      </c>
      <c r="D150" s="197">
        <v>111386</v>
      </c>
      <c r="E150" s="197">
        <v>46140</v>
      </c>
      <c r="F150" s="197">
        <v>86621</v>
      </c>
      <c r="G150" s="197">
        <v>153781</v>
      </c>
      <c r="H150" s="197">
        <v>212501</v>
      </c>
      <c r="I150" s="198">
        <f>IFERROR(H150/G150-1,"-")</f>
        <v>0.38184170996416977</v>
      </c>
      <c r="J150" s="199">
        <f t="shared" si="62"/>
        <v>3.6055700043346341</v>
      </c>
      <c r="K150" s="197">
        <f t="shared" si="63"/>
        <v>58720</v>
      </c>
      <c r="L150" s="197">
        <f t="shared" si="64"/>
        <v>166361</v>
      </c>
      <c r="M150" s="198">
        <f>H150/H$8</f>
        <v>6.1576781843297648E-3</v>
      </c>
      <c r="N150" s="101"/>
    </row>
    <row r="151" spans="1:14" x14ac:dyDescent="0.25">
      <c r="A151" s="195" t="s">
        <v>100</v>
      </c>
      <c r="B151" s="196" t="s">
        <v>100</v>
      </c>
      <c r="C151" s="197">
        <v>153412</v>
      </c>
      <c r="D151" s="197">
        <v>149721</v>
      </c>
      <c r="E151" s="197">
        <v>44373</v>
      </c>
      <c r="F151" s="197">
        <v>31705</v>
      </c>
      <c r="G151" s="197">
        <v>97590</v>
      </c>
      <c r="H151" s="197">
        <v>86819</v>
      </c>
      <c r="I151" s="198">
        <f>IFERROR(H151/G151-1,"-")</f>
        <v>-0.11036991495030224</v>
      </c>
      <c r="J151" s="199">
        <f t="shared" si="62"/>
        <v>0.95657269060013972</v>
      </c>
      <c r="K151" s="197">
        <f t="shared" si="63"/>
        <v>-10771</v>
      </c>
      <c r="L151" s="197">
        <f t="shared" si="64"/>
        <v>42446</v>
      </c>
      <c r="M151" s="198">
        <f>H151/H$8</f>
        <v>2.5157691600760745E-3</v>
      </c>
      <c r="N151" s="101"/>
    </row>
    <row r="152" spans="1:14" x14ac:dyDescent="0.25">
      <c r="A152" s="1"/>
      <c r="B152" s="191" t="s">
        <v>107</v>
      </c>
      <c r="C152" s="192">
        <v>524595</v>
      </c>
      <c r="D152" s="192">
        <v>460137</v>
      </c>
      <c r="E152" s="192">
        <v>144728</v>
      </c>
      <c r="F152" s="192">
        <v>201952</v>
      </c>
      <c r="G152" s="192">
        <v>371070</v>
      </c>
      <c r="H152" s="192">
        <v>481765</v>
      </c>
      <c r="I152" s="193">
        <f>IFERROR(H152/G152-1,"-")</f>
        <v>0.29831298676799523</v>
      </c>
      <c r="J152" s="194">
        <f t="shared" si="62"/>
        <v>2.3287615388867393</v>
      </c>
      <c r="K152" s="192">
        <f t="shared" si="63"/>
        <v>110695</v>
      </c>
      <c r="L152" s="192">
        <f t="shared" si="64"/>
        <v>337037</v>
      </c>
      <c r="M152" s="193">
        <f>H152/H$8</f>
        <v>1.3960187624875315E-2</v>
      </c>
      <c r="N152" s="101"/>
    </row>
    <row r="153" spans="1:14" s="74" customFormat="1" x14ac:dyDescent="0.25">
      <c r="B153" s="196" t="s">
        <v>110</v>
      </c>
      <c r="C153" s="197">
        <v>156082</v>
      </c>
      <c r="D153" s="197">
        <v>120718</v>
      </c>
      <c r="E153" s="197">
        <v>31890</v>
      </c>
      <c r="F153" s="197">
        <v>39412</v>
      </c>
      <c r="G153" s="197">
        <v>136400</v>
      </c>
      <c r="H153" s="197">
        <v>179243</v>
      </c>
      <c r="I153" s="198">
        <f t="shared" ref="I153:I160" si="65">IFERROR(H153/G153-1,"-")</f>
        <v>0.31409824046920831</v>
      </c>
      <c r="J153" s="199">
        <f t="shared" si="62"/>
        <v>4.6206647851991223</v>
      </c>
      <c r="K153" s="197">
        <f t="shared" si="63"/>
        <v>42843</v>
      </c>
      <c r="L153" s="197">
        <f t="shared" si="64"/>
        <v>147353</v>
      </c>
      <c r="M153" s="198">
        <f t="shared" ref="M153:M160" si="66">H153/H$8</f>
        <v>5.1939553733573963E-3</v>
      </c>
      <c r="N153" s="200"/>
    </row>
    <row r="154" spans="1:14" s="74" customFormat="1" x14ac:dyDescent="0.25">
      <c r="B154" s="196" t="s">
        <v>113</v>
      </c>
      <c r="C154" s="197">
        <v>185381</v>
      </c>
      <c r="D154" s="197">
        <v>154372</v>
      </c>
      <c r="E154" s="197">
        <v>49978</v>
      </c>
      <c r="F154" s="197">
        <v>69931</v>
      </c>
      <c r="G154" s="197">
        <v>98479</v>
      </c>
      <c r="H154" s="197">
        <v>105256</v>
      </c>
      <c r="I154" s="198">
        <f t="shared" si="65"/>
        <v>6.8816702037997945E-2</v>
      </c>
      <c r="J154" s="199">
        <f t="shared" si="62"/>
        <v>1.1060466605306334</v>
      </c>
      <c r="K154" s="197">
        <f t="shared" si="63"/>
        <v>6777</v>
      </c>
      <c r="L154" s="197">
        <f t="shared" si="64"/>
        <v>55278</v>
      </c>
      <c r="M154" s="198">
        <f t="shared" si="66"/>
        <v>3.0500212938753875E-3</v>
      </c>
      <c r="N154" s="200"/>
    </row>
    <row r="155" spans="1:14" x14ac:dyDescent="0.25">
      <c r="A155" s="1"/>
      <c r="B155" s="196" t="s">
        <v>116</v>
      </c>
      <c r="C155" s="197">
        <v>70665</v>
      </c>
      <c r="D155" s="197">
        <v>63972</v>
      </c>
      <c r="E155" s="197">
        <v>14033</v>
      </c>
      <c r="F155" s="197">
        <v>26362</v>
      </c>
      <c r="G155" s="197">
        <v>41410</v>
      </c>
      <c r="H155" s="197">
        <v>72199</v>
      </c>
      <c r="I155" s="198">
        <f t="shared" si="65"/>
        <v>0.74351605892296546</v>
      </c>
      <c r="J155" s="199">
        <f t="shared" si="62"/>
        <v>4.1449440604289887</v>
      </c>
      <c r="K155" s="197">
        <f t="shared" si="63"/>
        <v>30789</v>
      </c>
      <c r="L155" s="197">
        <f t="shared" si="64"/>
        <v>58166</v>
      </c>
      <c r="M155" s="198">
        <f t="shared" si="66"/>
        <v>2.0921228946236708E-3</v>
      </c>
      <c r="N155" s="101"/>
    </row>
    <row r="156" spans="1:14" x14ac:dyDescent="0.25">
      <c r="A156" s="1"/>
      <c r="B156" s="196" t="s">
        <v>123</v>
      </c>
      <c r="C156" s="197">
        <v>7417</v>
      </c>
      <c r="D156" s="197">
        <v>7808</v>
      </c>
      <c r="E156" s="197">
        <v>2588</v>
      </c>
      <c r="F156" s="197">
        <v>4562</v>
      </c>
      <c r="G156" s="197">
        <v>9484</v>
      </c>
      <c r="H156" s="197">
        <v>12559</v>
      </c>
      <c r="I156" s="198">
        <f t="shared" si="65"/>
        <v>0.32423028258118936</v>
      </c>
      <c r="J156" s="199">
        <f t="shared" si="62"/>
        <v>3.8527820710973728</v>
      </c>
      <c r="K156" s="197">
        <f t="shared" si="63"/>
        <v>3075</v>
      </c>
      <c r="L156" s="197">
        <f t="shared" si="64"/>
        <v>9971</v>
      </c>
      <c r="M156" s="198">
        <f t="shared" si="66"/>
        <v>3.6392431243616511E-4</v>
      </c>
      <c r="N156" s="101"/>
    </row>
    <row r="157" spans="1:14" x14ac:dyDescent="0.25">
      <c r="A157" s="1"/>
      <c r="B157" s="196" t="s">
        <v>119</v>
      </c>
      <c r="C157" s="197">
        <v>17321</v>
      </c>
      <c r="D157" s="197">
        <v>21924</v>
      </c>
      <c r="E157" s="197">
        <v>10906</v>
      </c>
      <c r="F157" s="197">
        <v>13772</v>
      </c>
      <c r="G157" s="197">
        <v>27289</v>
      </c>
      <c r="H157" s="197">
        <v>21390</v>
      </c>
      <c r="I157" s="198">
        <f t="shared" si="65"/>
        <v>-0.21616768661365382</v>
      </c>
      <c r="J157" s="199">
        <f t="shared" si="62"/>
        <v>0.96130570328259668</v>
      </c>
      <c r="K157" s="197">
        <f t="shared" si="63"/>
        <v>-5899</v>
      </c>
      <c r="L157" s="197">
        <f t="shared" si="64"/>
        <v>10484</v>
      </c>
      <c r="M157" s="198">
        <f t="shared" si="66"/>
        <v>6.1982172489924133E-4</v>
      </c>
      <c r="N157" s="101"/>
    </row>
    <row r="158" spans="1:14" x14ac:dyDescent="0.25">
      <c r="A158" s="1"/>
      <c r="B158" s="196" t="s">
        <v>128</v>
      </c>
      <c r="C158" s="197">
        <v>2280</v>
      </c>
      <c r="D158" s="197">
        <v>2951</v>
      </c>
      <c r="E158" s="197">
        <v>2836</v>
      </c>
      <c r="F158" s="197">
        <v>1823</v>
      </c>
      <c r="G158" s="197">
        <v>2563</v>
      </c>
      <c r="H158" s="197">
        <v>4469</v>
      </c>
      <c r="I158" s="198">
        <f t="shared" si="65"/>
        <v>0.74365977370269221</v>
      </c>
      <c r="J158" s="199">
        <f t="shared" si="62"/>
        <v>0.57581100141043717</v>
      </c>
      <c r="K158" s="197">
        <f t="shared" si="63"/>
        <v>1906</v>
      </c>
      <c r="L158" s="197">
        <f t="shared" si="64"/>
        <v>1633</v>
      </c>
      <c r="M158" s="198">
        <f t="shared" si="66"/>
        <v>1.2949898497310471E-4</v>
      </c>
      <c r="N158" s="101"/>
    </row>
    <row r="159" spans="1:14" x14ac:dyDescent="0.25">
      <c r="A159" s="195" t="s">
        <v>144</v>
      </c>
      <c r="B159" s="196" t="s">
        <v>131</v>
      </c>
      <c r="C159" s="197">
        <v>7782</v>
      </c>
      <c r="D159" s="197">
        <v>7381</v>
      </c>
      <c r="E159" s="197">
        <v>3788</v>
      </c>
      <c r="F159" s="197">
        <v>2712</v>
      </c>
      <c r="G159" s="197">
        <v>4129</v>
      </c>
      <c r="H159" s="197">
        <v>6277</v>
      </c>
      <c r="I159" s="198">
        <f t="shared" si="65"/>
        <v>0.52022281424073635</v>
      </c>
      <c r="J159" s="199">
        <f t="shared" si="62"/>
        <v>0.65707497360084477</v>
      </c>
      <c r="K159" s="197">
        <f t="shared" si="63"/>
        <v>2148</v>
      </c>
      <c r="L159" s="197">
        <f t="shared" si="64"/>
        <v>2489</v>
      </c>
      <c r="M159" s="198">
        <f t="shared" si="66"/>
        <v>1.8188971328623365E-4</v>
      </c>
      <c r="N159" s="101"/>
    </row>
    <row r="160" spans="1:14" x14ac:dyDescent="0.25">
      <c r="A160" s="201" t="s">
        <v>145</v>
      </c>
      <c r="B160" s="202" t="s">
        <v>145</v>
      </c>
      <c r="C160" s="203">
        <f t="shared" ref="C160:H160" si="67">C152-SUM(C153:C159)</f>
        <v>77667</v>
      </c>
      <c r="D160" s="203">
        <f t="shared" si="67"/>
        <v>81011</v>
      </c>
      <c r="E160" s="203">
        <f t="shared" si="67"/>
        <v>28709</v>
      </c>
      <c r="F160" s="203">
        <f t="shared" si="67"/>
        <v>43378</v>
      </c>
      <c r="G160" s="203">
        <f t="shared" si="67"/>
        <v>51316</v>
      </c>
      <c r="H160" s="203">
        <f t="shared" si="67"/>
        <v>80372</v>
      </c>
      <c r="I160" s="204">
        <f t="shared" si="65"/>
        <v>0.56621716423727486</v>
      </c>
      <c r="J160" s="205">
        <f t="shared" si="62"/>
        <v>1.7995402138702148</v>
      </c>
      <c r="K160" s="203">
        <f>H160-G160</f>
        <v>29056</v>
      </c>
      <c r="L160" s="203">
        <f t="shared" si="64"/>
        <v>51663</v>
      </c>
      <c r="M160" s="204">
        <f t="shared" si="66"/>
        <v>2.3289533274241151E-3</v>
      </c>
      <c r="N160" s="101"/>
    </row>
    <row r="161" spans="2:16" ht="6" customHeight="1" x14ac:dyDescent="0.25">
      <c r="B161" s="157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  <c r="N161" s="157"/>
      <c r="O161" s="157"/>
      <c r="P161" s="157"/>
    </row>
    <row r="162" spans="2:16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41F96-3D55-4D58-B70A-A30A05B1AD3F}">
  <sheetPr codeName="Hoja114"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B78D0-2565-4724-953E-D1F755F8821F}">
  <sheetPr codeName="Hoja27"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80" t="s">
        <v>40</v>
      </c>
      <c r="E1" s="80"/>
      <c r="F1" s="80"/>
      <c r="G1" s="80"/>
      <c r="H1" s="80"/>
      <c r="I1" s="80"/>
      <c r="J1" s="80"/>
      <c r="K1" s="80"/>
      <c r="L1" s="80"/>
      <c r="M1" s="80"/>
      <c r="N1" s="80"/>
    </row>
    <row r="2" spans="2:18" x14ac:dyDescent="0.25"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</row>
    <row r="4" spans="2:18" ht="21.75" customHeight="1" thickBot="1" x14ac:dyDescent="0.3">
      <c r="C4" s="81" t="s">
        <v>41</v>
      </c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4" t="s">
        <v>224</v>
      </c>
      <c r="F6" s="14" t="s">
        <v>225</v>
      </c>
      <c r="G6" s="14" t="s">
        <v>226</v>
      </c>
      <c r="H6" s="14" t="s">
        <v>227</v>
      </c>
      <c r="I6" s="14" t="s">
        <v>228</v>
      </c>
      <c r="J6" s="15" t="str">
        <f>CONCATENATE("var. ",RIGHT(I6,2),"/",RIGHT(H6,2))</f>
        <v>var. 24/23</v>
      </c>
      <c r="K6" s="15" t="str">
        <f>CONCATENATE("dif. ",RIGHT(I6,2),"/",RIGHT(H6,2))</f>
        <v>dif. 24/23</v>
      </c>
      <c r="L6" s="15" t="str">
        <f>CONCATENATE("var. ",RIGHT(I6,2),"/",RIGHT(E6,2))</f>
        <v>var. 24/19</v>
      </c>
      <c r="M6" s="15" t="str">
        <f>CONCATENATE("dif. ",RIGHT(I6,2),"/",RIGHT(E6,2))</f>
        <v>dif. 24/19</v>
      </c>
      <c r="N6" s="15" t="str">
        <f>CONCATENATE("cuota ",I6)</f>
        <v>cuota julio 2024</v>
      </c>
    </row>
    <row r="7" spans="2:18" ht="15" customHeight="1" x14ac:dyDescent="0.25">
      <c r="B7" s="16" t="s">
        <v>42</v>
      </c>
      <c r="C7" s="17" t="s">
        <v>8</v>
      </c>
      <c r="D7" s="82" t="s">
        <v>43</v>
      </c>
      <c r="E7" s="83">
        <v>426749</v>
      </c>
      <c r="F7" s="83">
        <v>224964</v>
      </c>
      <c r="G7" s="83">
        <v>455417</v>
      </c>
      <c r="H7" s="83">
        <v>453884</v>
      </c>
      <c r="I7" s="83">
        <v>480798</v>
      </c>
      <c r="J7" s="84">
        <f>I7/H7-1</f>
        <v>5.9297089124093372E-2</v>
      </c>
      <c r="K7" s="83">
        <f>I7-H7</f>
        <v>26914</v>
      </c>
      <c r="L7" s="84">
        <f>I7/E7-1</f>
        <v>0.12665290369748972</v>
      </c>
      <c r="M7" s="83">
        <f>I7-E7</f>
        <v>54049</v>
      </c>
      <c r="N7" s="84">
        <f>I7/$I$7</f>
        <v>1</v>
      </c>
      <c r="R7" s="85"/>
    </row>
    <row r="8" spans="2:18" ht="15" customHeight="1" x14ac:dyDescent="0.25">
      <c r="B8" s="22"/>
      <c r="C8" s="23"/>
      <c r="D8" s="18" t="s">
        <v>44</v>
      </c>
      <c r="E8" s="19">
        <v>155735</v>
      </c>
      <c r="F8" s="19">
        <v>94144</v>
      </c>
      <c r="G8" s="19">
        <v>164843</v>
      </c>
      <c r="H8" s="19">
        <v>163971</v>
      </c>
      <c r="I8" s="19">
        <v>166795</v>
      </c>
      <c r="J8" s="20">
        <f t="shared" ref="J8:J63" si="0">I8/H8-1</f>
        <v>1.7222557647388781E-2</v>
      </c>
      <c r="K8" s="19">
        <f t="shared" ref="K8:K50" si="1">I8-H8</f>
        <v>2824</v>
      </c>
      <c r="L8" s="20">
        <f t="shared" ref="L8:L63" si="2">I8/E8-1</f>
        <v>7.1018075577102158E-2</v>
      </c>
      <c r="M8" s="19">
        <f t="shared" ref="M8:M50" si="3">I8-E8</f>
        <v>11060</v>
      </c>
      <c r="N8" s="21">
        <f t="shared" ref="N8:N17" si="4">I8/$I$7</f>
        <v>0.34691284073561041</v>
      </c>
      <c r="R8" s="85"/>
    </row>
    <row r="9" spans="2:18" x14ac:dyDescent="0.25">
      <c r="B9" s="22"/>
      <c r="C9" s="23"/>
      <c r="D9" s="24" t="s">
        <v>45</v>
      </c>
      <c r="E9" s="25">
        <v>112094</v>
      </c>
      <c r="F9" s="25">
        <v>42074</v>
      </c>
      <c r="G9" s="25">
        <v>119732</v>
      </c>
      <c r="H9" s="25">
        <v>112830</v>
      </c>
      <c r="I9" s="25">
        <v>121148</v>
      </c>
      <c r="J9" s="86">
        <f t="shared" si="0"/>
        <v>7.3721527962421263E-2</v>
      </c>
      <c r="K9" s="25">
        <f t="shared" si="1"/>
        <v>8318</v>
      </c>
      <c r="L9" s="86">
        <f t="shared" si="2"/>
        <v>8.0771495352115252E-2</v>
      </c>
      <c r="M9" s="25">
        <f t="shared" si="3"/>
        <v>9054</v>
      </c>
      <c r="N9" s="87">
        <f t="shared" si="4"/>
        <v>0.25197276194992491</v>
      </c>
      <c r="R9" s="85"/>
    </row>
    <row r="10" spans="2:18" x14ac:dyDescent="0.25">
      <c r="B10" s="22"/>
      <c r="C10" s="23"/>
      <c r="D10" s="24" t="s">
        <v>46</v>
      </c>
      <c r="E10" s="25">
        <v>3189</v>
      </c>
      <c r="F10" s="25">
        <v>1838</v>
      </c>
      <c r="G10" s="25">
        <v>2342</v>
      </c>
      <c r="H10" s="25">
        <v>2800</v>
      </c>
      <c r="I10" s="25">
        <v>2508</v>
      </c>
      <c r="J10" s="86">
        <f t="shared" si="0"/>
        <v>-0.10428571428571431</v>
      </c>
      <c r="K10" s="25">
        <f t="shared" si="1"/>
        <v>-292</v>
      </c>
      <c r="L10" s="86">
        <f t="shared" si="2"/>
        <v>-0.21354656632173097</v>
      </c>
      <c r="M10" s="25">
        <f t="shared" si="3"/>
        <v>-681</v>
      </c>
      <c r="N10" s="87">
        <f t="shared" si="4"/>
        <v>5.2163278549411602E-3</v>
      </c>
      <c r="R10" s="85"/>
    </row>
    <row r="11" spans="2:18" x14ac:dyDescent="0.25">
      <c r="B11" s="22"/>
      <c r="C11" s="23"/>
      <c r="D11" s="24" t="s">
        <v>47</v>
      </c>
      <c r="E11" s="25">
        <v>13016</v>
      </c>
      <c r="F11" s="25">
        <v>2379</v>
      </c>
      <c r="G11" s="25">
        <v>24503</v>
      </c>
      <c r="H11" s="25">
        <v>23244</v>
      </c>
      <c r="I11" s="25">
        <v>16852</v>
      </c>
      <c r="J11" s="86">
        <f t="shared" si="0"/>
        <v>-0.27499569781448974</v>
      </c>
      <c r="K11" s="25">
        <f t="shared" si="1"/>
        <v>-6392</v>
      </c>
      <c r="L11" s="86">
        <f t="shared" si="2"/>
        <v>0.29471419791026432</v>
      </c>
      <c r="M11" s="25">
        <f t="shared" si="3"/>
        <v>3836</v>
      </c>
      <c r="N11" s="87">
        <f t="shared" si="4"/>
        <v>3.5050062604253758E-2</v>
      </c>
      <c r="R11" s="85"/>
    </row>
    <row r="12" spans="2:18" x14ac:dyDescent="0.25">
      <c r="B12" s="22"/>
      <c r="C12" s="23"/>
      <c r="D12" s="24" t="s">
        <v>48</v>
      </c>
      <c r="E12" s="25">
        <v>72529</v>
      </c>
      <c r="F12" s="25">
        <v>41575</v>
      </c>
      <c r="G12" s="25">
        <v>73949</v>
      </c>
      <c r="H12" s="25">
        <v>74357</v>
      </c>
      <c r="I12" s="25">
        <v>90048</v>
      </c>
      <c r="J12" s="86">
        <f t="shared" si="0"/>
        <v>0.21102249956291952</v>
      </c>
      <c r="K12" s="25">
        <f t="shared" si="1"/>
        <v>15691</v>
      </c>
      <c r="L12" s="86">
        <f t="shared" si="2"/>
        <v>0.2415447614057824</v>
      </c>
      <c r="M12" s="25">
        <f t="shared" si="3"/>
        <v>17519</v>
      </c>
      <c r="N12" s="87">
        <f t="shared" si="4"/>
        <v>0.18728863264822232</v>
      </c>
      <c r="R12" s="85"/>
    </row>
    <row r="13" spans="2:18" x14ac:dyDescent="0.25">
      <c r="B13" s="22"/>
      <c r="C13" s="23"/>
      <c r="D13" s="24" t="s">
        <v>49</v>
      </c>
      <c r="E13" s="25">
        <v>4387</v>
      </c>
      <c r="F13" s="25">
        <v>2428</v>
      </c>
      <c r="G13" s="25">
        <v>4275</v>
      </c>
      <c r="H13" s="25">
        <v>4340</v>
      </c>
      <c r="I13" s="25">
        <v>4593</v>
      </c>
      <c r="J13" s="86">
        <f t="shared" si="0"/>
        <v>5.8294930875576023E-2</v>
      </c>
      <c r="K13" s="25">
        <f t="shared" si="1"/>
        <v>253</v>
      </c>
      <c r="L13" s="86">
        <f t="shared" si="2"/>
        <v>4.6956918167312622E-2</v>
      </c>
      <c r="M13" s="25">
        <f t="shared" si="3"/>
        <v>206</v>
      </c>
      <c r="N13" s="87">
        <f t="shared" si="4"/>
        <v>9.5528683563575554E-3</v>
      </c>
      <c r="R13" s="85"/>
    </row>
    <row r="14" spans="2:18" x14ac:dyDescent="0.25">
      <c r="B14" s="22"/>
      <c r="C14" s="23"/>
      <c r="D14" s="24" t="s">
        <v>50</v>
      </c>
      <c r="E14" s="25">
        <v>12797</v>
      </c>
      <c r="F14" s="25">
        <v>10658</v>
      </c>
      <c r="G14" s="25">
        <v>15515</v>
      </c>
      <c r="H14" s="25">
        <v>21748</v>
      </c>
      <c r="I14" s="25">
        <v>20589</v>
      </c>
      <c r="J14" s="86">
        <f t="shared" si="0"/>
        <v>-5.3292256759242207E-2</v>
      </c>
      <c r="K14" s="25">
        <f t="shared" si="1"/>
        <v>-1159</v>
      </c>
      <c r="L14" s="86">
        <f t="shared" si="2"/>
        <v>0.60889270922872551</v>
      </c>
      <c r="M14" s="25">
        <f t="shared" si="3"/>
        <v>7792</v>
      </c>
      <c r="N14" s="87">
        <f t="shared" si="4"/>
        <v>4.282255749815931E-2</v>
      </c>
      <c r="R14" s="85"/>
    </row>
    <row r="15" spans="2:18" x14ac:dyDescent="0.25">
      <c r="B15" s="22"/>
      <c r="C15" s="23"/>
      <c r="D15" s="24" t="s">
        <v>51</v>
      </c>
      <c r="E15" s="25">
        <v>17228</v>
      </c>
      <c r="F15" s="25">
        <v>14398</v>
      </c>
      <c r="G15" s="25">
        <v>18083</v>
      </c>
      <c r="H15" s="25">
        <v>16810</v>
      </c>
      <c r="I15" s="25">
        <v>21632</v>
      </c>
      <c r="J15" s="86">
        <f t="shared" si="0"/>
        <v>0.28685306365258767</v>
      </c>
      <c r="K15" s="25">
        <f t="shared" si="1"/>
        <v>4822</v>
      </c>
      <c r="L15" s="86">
        <f t="shared" si="2"/>
        <v>0.25563036916647319</v>
      </c>
      <c r="M15" s="25">
        <f t="shared" si="3"/>
        <v>4404</v>
      </c>
      <c r="N15" s="87">
        <f t="shared" si="4"/>
        <v>4.4991867686637634E-2</v>
      </c>
      <c r="R15" s="85"/>
    </row>
    <row r="16" spans="2:18" x14ac:dyDescent="0.25">
      <c r="B16" s="22"/>
      <c r="C16" s="23"/>
      <c r="D16" s="24" t="s">
        <v>52</v>
      </c>
      <c r="E16" s="25">
        <v>24858</v>
      </c>
      <c r="F16" s="25">
        <v>10219</v>
      </c>
      <c r="G16" s="25">
        <v>23111</v>
      </c>
      <c r="H16" s="25">
        <v>24276</v>
      </c>
      <c r="I16" s="25">
        <v>24893</v>
      </c>
      <c r="J16" s="86">
        <f t="shared" si="0"/>
        <v>2.5416048772450184E-2</v>
      </c>
      <c r="K16" s="25">
        <f t="shared" si="1"/>
        <v>617</v>
      </c>
      <c r="L16" s="86">
        <f t="shared" si="2"/>
        <v>1.4079974253762284E-3</v>
      </c>
      <c r="M16" s="25">
        <f t="shared" si="3"/>
        <v>35</v>
      </c>
      <c r="N16" s="87">
        <f t="shared" si="4"/>
        <v>5.1774341823385292E-2</v>
      </c>
      <c r="R16" s="85"/>
    </row>
    <row r="17" spans="2:18" x14ac:dyDescent="0.25">
      <c r="B17" s="22"/>
      <c r="C17" s="28"/>
      <c r="D17" s="29" t="s">
        <v>53</v>
      </c>
      <c r="E17" s="88">
        <v>10916</v>
      </c>
      <c r="F17" s="88">
        <v>5251</v>
      </c>
      <c r="G17" s="88">
        <v>9064</v>
      </c>
      <c r="H17" s="88">
        <v>9508</v>
      </c>
      <c r="I17" s="88">
        <v>11740</v>
      </c>
      <c r="J17" s="31">
        <f t="shared" si="0"/>
        <v>0.23474968447623046</v>
      </c>
      <c r="K17" s="88">
        <f t="shared" si="1"/>
        <v>2232</v>
      </c>
      <c r="L17" s="31">
        <f t="shared" si="2"/>
        <v>7.5485525833638656E-2</v>
      </c>
      <c r="M17" s="88">
        <f t="shared" si="3"/>
        <v>824</v>
      </c>
      <c r="N17" s="58">
        <f t="shared" si="4"/>
        <v>2.4417738842507666E-2</v>
      </c>
      <c r="R17" s="85"/>
    </row>
    <row r="18" spans="2:18" x14ac:dyDescent="0.25">
      <c r="B18" s="22"/>
      <c r="C18" s="32" t="s">
        <v>18</v>
      </c>
      <c r="D18" s="82" t="s">
        <v>43</v>
      </c>
      <c r="E18" s="83">
        <v>506317</v>
      </c>
      <c r="F18" s="83">
        <v>246325</v>
      </c>
      <c r="G18" s="83">
        <v>525893</v>
      </c>
      <c r="H18" s="83">
        <v>533489</v>
      </c>
      <c r="I18" s="83">
        <v>558529</v>
      </c>
      <c r="J18" s="84">
        <f t="shared" si="0"/>
        <v>4.6936300467301129E-2</v>
      </c>
      <c r="K18" s="83">
        <f t="shared" si="1"/>
        <v>25040</v>
      </c>
      <c r="L18" s="84">
        <f t="shared" si="2"/>
        <v>0.10312116717392472</v>
      </c>
      <c r="M18" s="83">
        <f t="shared" si="3"/>
        <v>52212</v>
      </c>
      <c r="N18" s="84">
        <f t="shared" ref="N18:N19" si="5">I18/$I$18</f>
        <v>1</v>
      </c>
    </row>
    <row r="19" spans="2:18" x14ac:dyDescent="0.25">
      <c r="B19" s="22"/>
      <c r="C19" s="36"/>
      <c r="D19" s="33" t="s">
        <v>44</v>
      </c>
      <c r="E19" s="34">
        <v>186800</v>
      </c>
      <c r="F19" s="34">
        <v>104300</v>
      </c>
      <c r="G19" s="34">
        <v>193056</v>
      </c>
      <c r="H19" s="34">
        <v>195421</v>
      </c>
      <c r="I19" s="34">
        <v>198178</v>
      </c>
      <c r="J19" s="35">
        <f t="shared" si="0"/>
        <v>1.4108002722327706E-2</v>
      </c>
      <c r="K19" s="34">
        <f t="shared" si="1"/>
        <v>2757</v>
      </c>
      <c r="L19" s="35">
        <f t="shared" si="2"/>
        <v>6.0910064239828587E-2</v>
      </c>
      <c r="M19" s="34">
        <f t="shared" si="3"/>
        <v>11378</v>
      </c>
      <c r="N19" s="21">
        <f t="shared" si="5"/>
        <v>0.35482132530271482</v>
      </c>
    </row>
    <row r="20" spans="2:18" x14ac:dyDescent="0.25">
      <c r="B20" s="22"/>
      <c r="C20" s="36"/>
      <c r="D20" s="4" t="s">
        <v>45</v>
      </c>
      <c r="E20" s="37">
        <v>136966</v>
      </c>
      <c r="F20" s="37">
        <v>46309</v>
      </c>
      <c r="G20" s="37">
        <v>140298</v>
      </c>
      <c r="H20" s="37">
        <v>135627</v>
      </c>
      <c r="I20" s="37">
        <v>144210</v>
      </c>
      <c r="J20" s="89">
        <f t="shared" si="0"/>
        <v>6.3283859408524767E-2</v>
      </c>
      <c r="K20" s="37">
        <f t="shared" si="1"/>
        <v>8583</v>
      </c>
      <c r="L20" s="89">
        <f t="shared" si="2"/>
        <v>5.2889038155454537E-2</v>
      </c>
      <c r="M20" s="37">
        <f t="shared" si="3"/>
        <v>7244</v>
      </c>
      <c r="N20" s="87">
        <f>I20/$I$18</f>
        <v>0.25819608292496898</v>
      </c>
    </row>
    <row r="21" spans="2:18" x14ac:dyDescent="0.25">
      <c r="B21" s="22"/>
      <c r="C21" s="36"/>
      <c r="D21" s="4" t="s">
        <v>46</v>
      </c>
      <c r="E21" s="37">
        <v>3571</v>
      </c>
      <c r="F21" s="37">
        <v>2038</v>
      </c>
      <c r="G21" s="37">
        <v>2613</v>
      </c>
      <c r="H21" s="37">
        <v>3056</v>
      </c>
      <c r="I21" s="37">
        <v>2720</v>
      </c>
      <c r="J21" s="89">
        <f t="shared" si="0"/>
        <v>-0.10994764397905754</v>
      </c>
      <c r="K21" s="37">
        <f t="shared" si="1"/>
        <v>-336</v>
      </c>
      <c r="L21" s="89">
        <f t="shared" si="2"/>
        <v>-0.23830859703164375</v>
      </c>
      <c r="M21" s="37">
        <f t="shared" si="3"/>
        <v>-851</v>
      </c>
      <c r="N21" s="87">
        <f t="shared" ref="N21:N28" si="6">I21/$I$18</f>
        <v>4.8699351331801932E-3</v>
      </c>
    </row>
    <row r="22" spans="2:18" x14ac:dyDescent="0.25">
      <c r="B22" s="22"/>
      <c r="C22" s="36"/>
      <c r="D22" s="4" t="s">
        <v>47</v>
      </c>
      <c r="E22" s="37">
        <v>14912</v>
      </c>
      <c r="F22" s="37">
        <v>2426</v>
      </c>
      <c r="G22" s="37">
        <v>27893</v>
      </c>
      <c r="H22" s="37">
        <v>26664</v>
      </c>
      <c r="I22" s="37">
        <v>19100</v>
      </c>
      <c r="J22" s="89">
        <f t="shared" si="0"/>
        <v>-0.28367836783678368</v>
      </c>
      <c r="K22" s="37">
        <f t="shared" si="1"/>
        <v>-7564</v>
      </c>
      <c r="L22" s="89">
        <f t="shared" si="2"/>
        <v>0.2808476394849786</v>
      </c>
      <c r="M22" s="37">
        <f t="shared" si="3"/>
        <v>4188</v>
      </c>
      <c r="N22" s="87">
        <f t="shared" si="6"/>
        <v>3.4196970971963857E-2</v>
      </c>
    </row>
    <row r="23" spans="2:18" x14ac:dyDescent="0.25">
      <c r="B23" s="22"/>
      <c r="C23" s="36"/>
      <c r="D23" s="4" t="s">
        <v>48</v>
      </c>
      <c r="E23" s="37">
        <v>84639</v>
      </c>
      <c r="F23" s="37">
        <v>44986</v>
      </c>
      <c r="G23" s="37">
        <v>84199</v>
      </c>
      <c r="H23" s="37">
        <v>86585</v>
      </c>
      <c r="I23" s="37">
        <v>101084</v>
      </c>
      <c r="J23" s="89">
        <f t="shared" si="0"/>
        <v>0.16745394698850835</v>
      </c>
      <c r="K23" s="37">
        <f t="shared" si="1"/>
        <v>14499</v>
      </c>
      <c r="L23" s="89">
        <f t="shared" si="2"/>
        <v>0.19429577381585328</v>
      </c>
      <c r="M23" s="37">
        <f t="shared" si="3"/>
        <v>16445</v>
      </c>
      <c r="N23" s="87">
        <f t="shared" si="6"/>
        <v>0.18098254522146567</v>
      </c>
    </row>
    <row r="24" spans="2:18" x14ac:dyDescent="0.25">
      <c r="B24" s="22"/>
      <c r="C24" s="36"/>
      <c r="D24" s="4" t="s">
        <v>49</v>
      </c>
      <c r="E24" s="37">
        <v>4535</v>
      </c>
      <c r="F24" s="37">
        <v>2531</v>
      </c>
      <c r="G24" s="37">
        <v>4460</v>
      </c>
      <c r="H24" s="37">
        <v>4564</v>
      </c>
      <c r="I24" s="37">
        <v>4705</v>
      </c>
      <c r="J24" s="89">
        <f t="shared" si="0"/>
        <v>3.0893952673093805E-2</v>
      </c>
      <c r="K24" s="37">
        <f t="shared" si="1"/>
        <v>141</v>
      </c>
      <c r="L24" s="89">
        <f t="shared" si="2"/>
        <v>3.7486218302094754E-2</v>
      </c>
      <c r="M24" s="37">
        <f t="shared" si="3"/>
        <v>170</v>
      </c>
      <c r="N24" s="87">
        <f t="shared" si="6"/>
        <v>8.4239135300047084E-3</v>
      </c>
    </row>
    <row r="25" spans="2:18" x14ac:dyDescent="0.25">
      <c r="B25" s="22"/>
      <c r="C25" s="36"/>
      <c r="D25" s="4" t="s">
        <v>50</v>
      </c>
      <c r="E25" s="37">
        <v>15254</v>
      </c>
      <c r="F25" s="37">
        <v>12400</v>
      </c>
      <c r="G25" s="37">
        <v>17775</v>
      </c>
      <c r="H25" s="37">
        <v>24316</v>
      </c>
      <c r="I25" s="37">
        <v>23859</v>
      </c>
      <c r="J25" s="89">
        <f t="shared" si="0"/>
        <v>-1.8794209573943066E-2</v>
      </c>
      <c r="K25" s="37">
        <f t="shared" si="1"/>
        <v>-457</v>
      </c>
      <c r="L25" s="89">
        <f t="shared" si="2"/>
        <v>0.56411433066736594</v>
      </c>
      <c r="M25" s="37">
        <f t="shared" si="3"/>
        <v>8605</v>
      </c>
      <c r="N25" s="87">
        <f t="shared" si="6"/>
        <v>4.271756703770082E-2</v>
      </c>
    </row>
    <row r="26" spans="2:18" x14ac:dyDescent="0.25">
      <c r="B26" s="22"/>
      <c r="C26" s="36"/>
      <c r="D26" s="4" t="s">
        <v>51</v>
      </c>
      <c r="E26" s="37">
        <v>17645</v>
      </c>
      <c r="F26" s="37">
        <v>14859</v>
      </c>
      <c r="G26" s="37">
        <v>18761</v>
      </c>
      <c r="H26" s="37">
        <v>17627</v>
      </c>
      <c r="I26" s="37">
        <v>22231</v>
      </c>
      <c r="J26" s="89">
        <f t="shared" si="0"/>
        <v>0.26119021954955457</v>
      </c>
      <c r="K26" s="37">
        <f t="shared" si="1"/>
        <v>4604</v>
      </c>
      <c r="L26" s="89">
        <f t="shared" si="2"/>
        <v>0.25990365542646643</v>
      </c>
      <c r="M26" s="37">
        <f t="shared" si="3"/>
        <v>4586</v>
      </c>
      <c r="N26" s="87">
        <f t="shared" si="6"/>
        <v>3.9802767627106203E-2</v>
      </c>
    </row>
    <row r="27" spans="2:18" x14ac:dyDescent="0.25">
      <c r="B27" s="22"/>
      <c r="C27" s="36"/>
      <c r="D27" s="4" t="s">
        <v>52</v>
      </c>
      <c r="E27" s="37">
        <v>29596</v>
      </c>
      <c r="F27" s="37">
        <v>10937</v>
      </c>
      <c r="G27" s="37">
        <v>26589</v>
      </c>
      <c r="H27" s="37">
        <v>28421</v>
      </c>
      <c r="I27" s="37">
        <v>29387</v>
      </c>
      <c r="J27" s="38">
        <f t="shared" si="0"/>
        <v>3.3988951831392278E-2</v>
      </c>
      <c r="K27" s="37">
        <f t="shared" si="1"/>
        <v>966</v>
      </c>
      <c r="L27" s="38">
        <f t="shared" si="2"/>
        <v>-7.0617651033924034E-3</v>
      </c>
      <c r="M27" s="37">
        <f t="shared" si="3"/>
        <v>-209</v>
      </c>
      <c r="N27" s="39">
        <f t="shared" si="6"/>
        <v>5.2614994028958209E-2</v>
      </c>
    </row>
    <row r="28" spans="2:18" x14ac:dyDescent="0.25">
      <c r="B28" s="22"/>
      <c r="C28" s="40"/>
      <c r="D28" s="41" t="s">
        <v>53</v>
      </c>
      <c r="E28" s="90">
        <v>12399</v>
      </c>
      <c r="F28" s="90">
        <v>5539</v>
      </c>
      <c r="G28" s="90">
        <v>10249</v>
      </c>
      <c r="H28" s="90">
        <v>11208</v>
      </c>
      <c r="I28" s="90">
        <v>13055</v>
      </c>
      <c r="J28" s="43">
        <f t="shared" si="0"/>
        <v>0.16479300499643101</v>
      </c>
      <c r="K28" s="90">
        <f t="shared" si="1"/>
        <v>1847</v>
      </c>
      <c r="L28" s="43">
        <f t="shared" si="2"/>
        <v>5.2907492539721046E-2</v>
      </c>
      <c r="M28" s="90">
        <f t="shared" si="3"/>
        <v>656</v>
      </c>
      <c r="N28" s="91">
        <f t="shared" si="6"/>
        <v>2.337389822193655E-2</v>
      </c>
    </row>
    <row r="29" spans="2:18" x14ac:dyDescent="0.25">
      <c r="B29" s="22"/>
      <c r="C29" s="17" t="s">
        <v>21</v>
      </c>
      <c r="D29" s="82" t="s">
        <v>43</v>
      </c>
      <c r="E29" s="83">
        <v>3074756</v>
      </c>
      <c r="F29" s="83">
        <v>1243542</v>
      </c>
      <c r="G29" s="83">
        <v>2966022</v>
      </c>
      <c r="H29" s="83">
        <v>3074274</v>
      </c>
      <c r="I29" s="83">
        <v>3194799</v>
      </c>
      <c r="J29" s="84">
        <f t="shared" si="0"/>
        <v>3.9204378009247032E-2</v>
      </c>
      <c r="K29" s="83">
        <f t="shared" si="1"/>
        <v>120525</v>
      </c>
      <c r="L29" s="84">
        <f t="shared" si="2"/>
        <v>3.9041471908665359E-2</v>
      </c>
      <c r="M29" s="83">
        <f t="shared" si="3"/>
        <v>120043</v>
      </c>
      <c r="N29" s="84">
        <f t="shared" ref="N29:N30" si="7">I29/$I$29</f>
        <v>1</v>
      </c>
    </row>
    <row r="30" spans="2:18" x14ac:dyDescent="0.25">
      <c r="B30" s="22"/>
      <c r="C30" s="23"/>
      <c r="D30" s="18" t="s">
        <v>44</v>
      </c>
      <c r="E30" s="19">
        <v>1183065</v>
      </c>
      <c r="F30" s="19">
        <v>553215</v>
      </c>
      <c r="G30" s="19">
        <v>1179956</v>
      </c>
      <c r="H30" s="19">
        <v>1205442</v>
      </c>
      <c r="I30" s="19">
        <v>1224963</v>
      </c>
      <c r="J30" s="20">
        <f t="shared" si="0"/>
        <v>1.6194059938180461E-2</v>
      </c>
      <c r="K30" s="19">
        <f t="shared" si="1"/>
        <v>19521</v>
      </c>
      <c r="L30" s="20">
        <f t="shared" si="2"/>
        <v>3.5414791241394239E-2</v>
      </c>
      <c r="M30" s="19">
        <f t="shared" si="3"/>
        <v>41898</v>
      </c>
      <c r="N30" s="21">
        <f t="shared" si="7"/>
        <v>0.38342412151750394</v>
      </c>
    </row>
    <row r="31" spans="2:18" x14ac:dyDescent="0.25">
      <c r="B31" s="22"/>
      <c r="C31" s="23"/>
      <c r="D31" s="24" t="s">
        <v>45</v>
      </c>
      <c r="E31" s="25">
        <v>925657</v>
      </c>
      <c r="F31" s="25">
        <v>254312</v>
      </c>
      <c r="G31" s="25">
        <v>858220</v>
      </c>
      <c r="H31" s="25">
        <v>871300</v>
      </c>
      <c r="I31" s="25">
        <v>895588</v>
      </c>
      <c r="J31" s="86">
        <f>I31/H31-1</f>
        <v>2.7875588201538015E-2</v>
      </c>
      <c r="K31" s="25">
        <f t="shared" si="1"/>
        <v>24288</v>
      </c>
      <c r="L31" s="86">
        <f t="shared" si="2"/>
        <v>-3.2483954639785595E-2</v>
      </c>
      <c r="M31" s="25">
        <f t="shared" si="3"/>
        <v>-30069</v>
      </c>
      <c r="N31" s="87">
        <f>I31/$I$29</f>
        <v>0.28032686876388779</v>
      </c>
    </row>
    <row r="32" spans="2:18" x14ac:dyDescent="0.25">
      <c r="B32" s="22"/>
      <c r="C32" s="23"/>
      <c r="D32" s="24" t="s">
        <v>46</v>
      </c>
      <c r="E32" s="25">
        <v>16944</v>
      </c>
      <c r="F32" s="25">
        <v>8689</v>
      </c>
      <c r="G32" s="25">
        <v>11471</v>
      </c>
      <c r="H32" s="25">
        <v>10514</v>
      </c>
      <c r="I32" s="25">
        <v>12513</v>
      </c>
      <c r="J32" s="86">
        <f t="shared" ref="J32:J41" si="8">I32/H32-1</f>
        <v>0.1901274491154652</v>
      </c>
      <c r="K32" s="25">
        <f t="shared" si="1"/>
        <v>1999</v>
      </c>
      <c r="L32" s="86">
        <f t="shared" si="2"/>
        <v>-0.26150849858356939</v>
      </c>
      <c r="M32" s="25">
        <f t="shared" si="3"/>
        <v>-4431</v>
      </c>
      <c r="N32" s="87">
        <f t="shared" ref="N32:N39" si="9">I32/$I$29</f>
        <v>3.9166783262421208E-3</v>
      </c>
    </row>
    <row r="33" spans="2:14" x14ac:dyDescent="0.25">
      <c r="B33" s="22"/>
      <c r="C33" s="23"/>
      <c r="D33" s="24" t="s">
        <v>47</v>
      </c>
      <c r="E33" s="25">
        <v>80379</v>
      </c>
      <c r="F33" s="25">
        <v>6598</v>
      </c>
      <c r="G33" s="25">
        <v>137368</v>
      </c>
      <c r="H33" s="25">
        <v>132622</v>
      </c>
      <c r="I33" s="25">
        <v>99510</v>
      </c>
      <c r="J33" s="86">
        <f t="shared" si="8"/>
        <v>-0.24967200012064361</v>
      </c>
      <c r="K33" s="25">
        <f t="shared" si="1"/>
        <v>-33112</v>
      </c>
      <c r="L33" s="86">
        <f t="shared" si="2"/>
        <v>0.23800992796625975</v>
      </c>
      <c r="M33" s="25">
        <f t="shared" si="3"/>
        <v>19131</v>
      </c>
      <c r="N33" s="87">
        <f t="shared" si="9"/>
        <v>3.1147499420151315E-2</v>
      </c>
    </row>
    <row r="34" spans="2:14" x14ac:dyDescent="0.25">
      <c r="B34" s="22"/>
      <c r="C34" s="23"/>
      <c r="D34" s="24" t="s">
        <v>48</v>
      </c>
      <c r="E34" s="25">
        <v>485605</v>
      </c>
      <c r="F34" s="25">
        <v>225677</v>
      </c>
      <c r="G34" s="25">
        <v>417659</v>
      </c>
      <c r="H34" s="25">
        <v>454413</v>
      </c>
      <c r="I34" s="25">
        <v>532065</v>
      </c>
      <c r="J34" s="86">
        <f t="shared" si="8"/>
        <v>0.17088419565461366</v>
      </c>
      <c r="K34" s="25">
        <f t="shared" si="1"/>
        <v>77652</v>
      </c>
      <c r="L34" s="86">
        <f t="shared" si="2"/>
        <v>9.5674467931755158E-2</v>
      </c>
      <c r="M34" s="25">
        <f t="shared" si="3"/>
        <v>46460</v>
      </c>
      <c r="N34" s="87">
        <f t="shared" si="9"/>
        <v>0.16654099365875599</v>
      </c>
    </row>
    <row r="35" spans="2:14" x14ac:dyDescent="0.25">
      <c r="B35" s="22"/>
      <c r="C35" s="23"/>
      <c r="D35" s="24" t="s">
        <v>49</v>
      </c>
      <c r="E35" s="25">
        <v>9185</v>
      </c>
      <c r="F35" s="25">
        <v>5672</v>
      </c>
      <c r="G35" s="25">
        <v>10710</v>
      </c>
      <c r="H35" s="25">
        <v>9594</v>
      </c>
      <c r="I35" s="25">
        <v>10140</v>
      </c>
      <c r="J35" s="86">
        <f t="shared" si="8"/>
        <v>5.6910569105691033E-2</v>
      </c>
      <c r="K35" s="25">
        <f t="shared" si="1"/>
        <v>546</v>
      </c>
      <c r="L35" s="86">
        <f t="shared" si="2"/>
        <v>0.10397387044093631</v>
      </c>
      <c r="M35" s="25">
        <f t="shared" si="3"/>
        <v>955</v>
      </c>
      <c r="N35" s="87">
        <f t="shared" si="9"/>
        <v>3.1739085933105652E-3</v>
      </c>
    </row>
    <row r="36" spans="2:14" x14ac:dyDescent="0.25">
      <c r="B36" s="22"/>
      <c r="C36" s="23"/>
      <c r="D36" s="24" t="s">
        <v>50</v>
      </c>
      <c r="E36" s="25">
        <v>93169</v>
      </c>
      <c r="F36" s="25">
        <v>75700</v>
      </c>
      <c r="G36" s="25">
        <v>99960</v>
      </c>
      <c r="H36" s="25">
        <v>125973</v>
      </c>
      <c r="I36" s="25">
        <v>138511</v>
      </c>
      <c r="J36" s="86">
        <f t="shared" si="8"/>
        <v>9.9529264207409485E-2</v>
      </c>
      <c r="K36" s="25">
        <f t="shared" si="1"/>
        <v>12538</v>
      </c>
      <c r="L36" s="86">
        <f t="shared" si="2"/>
        <v>0.48666401914799984</v>
      </c>
      <c r="M36" s="25">
        <f t="shared" si="3"/>
        <v>45342</v>
      </c>
      <c r="N36" s="87">
        <f t="shared" si="9"/>
        <v>4.3355153172390498E-2</v>
      </c>
    </row>
    <row r="37" spans="2:14" x14ac:dyDescent="0.25">
      <c r="B37" s="22"/>
      <c r="C37" s="23"/>
      <c r="D37" s="24" t="s">
        <v>51</v>
      </c>
      <c r="E37" s="25">
        <v>40659</v>
      </c>
      <c r="F37" s="25">
        <v>31224</v>
      </c>
      <c r="G37" s="25">
        <v>43286</v>
      </c>
      <c r="H37" s="25">
        <v>40407</v>
      </c>
      <c r="I37" s="25">
        <v>45242</v>
      </c>
      <c r="J37" s="86">
        <f t="shared" si="8"/>
        <v>0.11965748508921714</v>
      </c>
      <c r="K37" s="25">
        <f t="shared" si="1"/>
        <v>4835</v>
      </c>
      <c r="L37" s="86">
        <f t="shared" si="2"/>
        <v>0.11271797142084172</v>
      </c>
      <c r="M37" s="25">
        <f t="shared" si="3"/>
        <v>4583</v>
      </c>
      <c r="N37" s="87">
        <f t="shared" si="9"/>
        <v>1.4161141279936547E-2</v>
      </c>
    </row>
    <row r="38" spans="2:14" x14ac:dyDescent="0.25">
      <c r="B38" s="22"/>
      <c r="C38" s="23"/>
      <c r="D38" s="24" t="s">
        <v>52</v>
      </c>
      <c r="E38" s="25">
        <v>181443</v>
      </c>
      <c r="F38" s="25">
        <v>61086</v>
      </c>
      <c r="G38" s="25">
        <v>159520</v>
      </c>
      <c r="H38" s="25">
        <v>166431</v>
      </c>
      <c r="I38" s="25">
        <v>173767</v>
      </c>
      <c r="J38" s="26">
        <f t="shared" si="8"/>
        <v>4.4078326754030117E-2</v>
      </c>
      <c r="K38" s="25">
        <f t="shared" si="1"/>
        <v>7336</v>
      </c>
      <c r="L38" s="26">
        <f t="shared" si="2"/>
        <v>-4.2305296980318929E-2</v>
      </c>
      <c r="M38" s="25">
        <f t="shared" si="3"/>
        <v>-7676</v>
      </c>
      <c r="N38" s="27">
        <f t="shared" si="9"/>
        <v>5.4390589204516462E-2</v>
      </c>
    </row>
    <row r="39" spans="2:14" x14ac:dyDescent="0.25">
      <c r="B39" s="22"/>
      <c r="C39" s="28"/>
      <c r="D39" s="29" t="s">
        <v>53</v>
      </c>
      <c r="E39" s="88">
        <v>58650</v>
      </c>
      <c r="F39" s="88">
        <v>21369</v>
      </c>
      <c r="G39" s="88">
        <v>47872</v>
      </c>
      <c r="H39" s="88">
        <v>57578</v>
      </c>
      <c r="I39" s="88">
        <v>62500</v>
      </c>
      <c r="J39" s="31">
        <f t="shared" si="8"/>
        <v>8.5484039042689863E-2</v>
      </c>
      <c r="K39" s="88">
        <f t="shared" si="1"/>
        <v>4922</v>
      </c>
      <c r="L39" s="31">
        <f t="shared" si="2"/>
        <v>6.5643648763853424E-2</v>
      </c>
      <c r="M39" s="88">
        <f t="shared" si="3"/>
        <v>3850</v>
      </c>
      <c r="N39" s="58">
        <f t="shared" si="9"/>
        <v>1.9563046063304765E-2</v>
      </c>
    </row>
    <row r="40" spans="2:14" x14ac:dyDescent="0.25">
      <c r="B40" s="22"/>
      <c r="C40" s="92" t="s">
        <v>22</v>
      </c>
      <c r="D40" s="82" t="s">
        <v>43</v>
      </c>
      <c r="E40" s="93">
        <v>7.2050690218371924</v>
      </c>
      <c r="F40" s="93">
        <v>5.5277377713767537</v>
      </c>
      <c r="G40" s="93">
        <v>6.5127608323799944</v>
      </c>
      <c r="H40" s="93">
        <v>6.7732592468560249</v>
      </c>
      <c r="I40" s="93">
        <v>6.644784296107721</v>
      </c>
      <c r="J40" s="84">
        <f t="shared" si="8"/>
        <v>-1.8967965947551568E-2</v>
      </c>
      <c r="K40" s="93">
        <f t="shared" si="1"/>
        <v>-0.12847495074830384</v>
      </c>
      <c r="L40" s="84">
        <f t="shared" si="2"/>
        <v>-7.7762575768719921E-2</v>
      </c>
      <c r="M40" s="93">
        <f t="shared" si="3"/>
        <v>-0.56028472572947141</v>
      </c>
      <c r="N40" s="84"/>
    </row>
    <row r="41" spans="2:14" x14ac:dyDescent="0.25">
      <c r="B41" s="22"/>
      <c r="C41" s="94"/>
      <c r="D41" s="33" t="s">
        <v>44</v>
      </c>
      <c r="E41" s="44">
        <v>7.5966545734741713</v>
      </c>
      <c r="F41" s="44">
        <v>5.8762640210740988</v>
      </c>
      <c r="G41" s="44">
        <v>7.1580594869057226</v>
      </c>
      <c r="H41" s="44">
        <v>7.3515560678412646</v>
      </c>
      <c r="I41" s="44">
        <v>7.3441230252705418</v>
      </c>
      <c r="J41" s="45">
        <f t="shared" si="8"/>
        <v>-1.0110842523853858E-3</v>
      </c>
      <c r="K41" s="46">
        <f t="shared" si="1"/>
        <v>-7.4330425707227477E-3</v>
      </c>
      <c r="L41" s="45">
        <f t="shared" si="2"/>
        <v>-3.3242468215602838E-2</v>
      </c>
      <c r="M41" s="46">
        <f t="shared" si="3"/>
        <v>-0.25253154820362944</v>
      </c>
      <c r="N41" s="47"/>
    </row>
    <row r="42" spans="2:14" x14ac:dyDescent="0.25">
      <c r="B42" s="22"/>
      <c r="C42" s="94"/>
      <c r="D42" s="4" t="s">
        <v>45</v>
      </c>
      <c r="E42" s="48">
        <v>8.2578639356254566</v>
      </c>
      <c r="F42" s="48">
        <v>6.0443979654893756</v>
      </c>
      <c r="G42" s="48">
        <v>7.167841512711723</v>
      </c>
      <c r="H42" s="48">
        <v>7.7222369937073472</v>
      </c>
      <c r="I42" s="48">
        <v>7.3925116386568499</v>
      </c>
      <c r="J42" s="95">
        <f t="shared" si="0"/>
        <v>-4.2698165741245964E-2</v>
      </c>
      <c r="K42" s="50">
        <f t="shared" si="1"/>
        <v>-0.32972535505049727</v>
      </c>
      <c r="L42" s="95">
        <f t="shared" si="2"/>
        <v>-0.10479129999168046</v>
      </c>
      <c r="M42" s="50">
        <f t="shared" si="3"/>
        <v>-0.86535229696860672</v>
      </c>
      <c r="N42" s="96"/>
    </row>
    <row r="43" spans="2:14" x14ac:dyDescent="0.25">
      <c r="B43" s="22"/>
      <c r="C43" s="94"/>
      <c r="D43" s="4" t="s">
        <v>46</v>
      </c>
      <c r="E43" s="48">
        <v>5.313264346190028</v>
      </c>
      <c r="F43" s="48">
        <v>4.7274211099020675</v>
      </c>
      <c r="G43" s="48">
        <v>4.897950469684031</v>
      </c>
      <c r="H43" s="48">
        <v>3.7549999999999999</v>
      </c>
      <c r="I43" s="48">
        <v>4.9892344497607652</v>
      </c>
      <c r="J43" s="95">
        <f t="shared" si="0"/>
        <v>0.32869093202683497</v>
      </c>
      <c r="K43" s="50">
        <f t="shared" si="1"/>
        <v>1.2342344497607654</v>
      </c>
      <c r="L43" s="95">
        <f t="shared" si="2"/>
        <v>-6.0985088509969199E-2</v>
      </c>
      <c r="M43" s="50">
        <f t="shared" si="3"/>
        <v>-0.32402989642926272</v>
      </c>
      <c r="N43" s="96"/>
    </row>
    <row r="44" spans="2:14" x14ac:dyDescent="0.25">
      <c r="B44" s="22"/>
      <c r="C44" s="94"/>
      <c r="D44" s="4" t="s">
        <v>47</v>
      </c>
      <c r="E44" s="48">
        <v>6.1753995082974802</v>
      </c>
      <c r="F44" s="48">
        <v>2.7734342160571668</v>
      </c>
      <c r="G44" s="48">
        <v>5.606170672978819</v>
      </c>
      <c r="H44" s="48">
        <v>5.7056444673894342</v>
      </c>
      <c r="I44" s="48">
        <v>5.9049370994540711</v>
      </c>
      <c r="J44" s="95">
        <f t="shared" si="0"/>
        <v>3.4929030927828064E-2</v>
      </c>
      <c r="K44" s="50">
        <f t="shared" si="1"/>
        <v>0.19929263206463688</v>
      </c>
      <c r="L44" s="95">
        <f t="shared" si="2"/>
        <v>-4.3796746830712108E-2</v>
      </c>
      <c r="M44" s="50">
        <f t="shared" si="3"/>
        <v>-0.27046240884340911</v>
      </c>
      <c r="N44" s="96"/>
    </row>
    <row r="45" spans="2:14" x14ac:dyDescent="0.25">
      <c r="B45" s="22"/>
      <c r="C45" s="94"/>
      <c r="D45" s="4" t="s">
        <v>48</v>
      </c>
      <c r="E45" s="48">
        <v>6.6953218712514992</v>
      </c>
      <c r="F45" s="48">
        <v>5.4281900180396869</v>
      </c>
      <c r="G45" s="48">
        <v>5.6479330349294781</v>
      </c>
      <c r="H45" s="48">
        <v>6.1112336431001788</v>
      </c>
      <c r="I45" s="48">
        <v>5.9086820362473347</v>
      </c>
      <c r="J45" s="95">
        <f t="shared" si="0"/>
        <v>-3.3144143831177697E-2</v>
      </c>
      <c r="K45" s="50">
        <f t="shared" si="1"/>
        <v>-0.20255160685284412</v>
      </c>
      <c r="L45" s="95">
        <f t="shared" si="2"/>
        <v>-0.11749096610005472</v>
      </c>
      <c r="M45" s="50">
        <f t="shared" si="3"/>
        <v>-0.78663983500416457</v>
      </c>
      <c r="N45" s="96"/>
    </row>
    <row r="46" spans="2:14" x14ac:dyDescent="0.25">
      <c r="B46" s="22"/>
      <c r="C46" s="94"/>
      <c r="D46" s="4" t="s">
        <v>49</v>
      </c>
      <c r="E46" s="48">
        <v>2.0936858901299291</v>
      </c>
      <c r="F46" s="48">
        <v>2.3360790774299836</v>
      </c>
      <c r="G46" s="48">
        <v>2.5052631578947366</v>
      </c>
      <c r="H46" s="48">
        <v>2.2105990783410139</v>
      </c>
      <c r="I46" s="48">
        <v>2.2077073807968648</v>
      </c>
      <c r="J46" s="95">
        <f t="shared" si="0"/>
        <v>-1.3081058308950233E-3</v>
      </c>
      <c r="K46" s="50">
        <f t="shared" si="1"/>
        <v>-2.8916975441490855E-3</v>
      </c>
      <c r="L46" s="95">
        <f t="shared" si="2"/>
        <v>5.4459692929324621E-2</v>
      </c>
      <c r="M46" s="50">
        <f t="shared" si="3"/>
        <v>0.11402149066693568</v>
      </c>
      <c r="N46" s="96"/>
    </row>
    <row r="47" spans="2:14" x14ac:dyDescent="0.25">
      <c r="B47" s="22"/>
      <c r="C47" s="94"/>
      <c r="D47" s="4" t="s">
        <v>50</v>
      </c>
      <c r="E47" s="48">
        <v>7.280534500273502</v>
      </c>
      <c r="F47" s="48">
        <v>7.1026458997935826</v>
      </c>
      <c r="G47" s="48">
        <v>6.4427972929423136</v>
      </c>
      <c r="H47" s="48">
        <v>5.7923947029611922</v>
      </c>
      <c r="I47" s="48">
        <v>6.7274272669872266</v>
      </c>
      <c r="J47" s="95">
        <f t="shared" si="0"/>
        <v>0.16142417980391199</v>
      </c>
      <c r="K47" s="50">
        <f t="shared" si="1"/>
        <v>0.93503256402603441</v>
      </c>
      <c r="L47" s="95">
        <f t="shared" si="2"/>
        <v>-7.5970690512557448E-2</v>
      </c>
      <c r="M47" s="50">
        <f t="shared" si="3"/>
        <v>-0.55310723328627542</v>
      </c>
      <c r="N47" s="96"/>
    </row>
    <row r="48" spans="2:14" x14ac:dyDescent="0.25">
      <c r="B48" s="22"/>
      <c r="C48" s="94"/>
      <c r="D48" s="4" t="s">
        <v>51</v>
      </c>
      <c r="E48" s="48">
        <v>2.3600534014395169</v>
      </c>
      <c r="F48" s="48">
        <v>2.1686345325739684</v>
      </c>
      <c r="G48" s="48">
        <v>2.3937399767737655</v>
      </c>
      <c r="H48" s="48">
        <v>2.4037477691850091</v>
      </c>
      <c r="I48" s="48">
        <v>2.0914386094674557</v>
      </c>
      <c r="J48" s="95">
        <f t="shared" si="0"/>
        <v>-0.1299259280533589</v>
      </c>
      <c r="K48" s="50">
        <f t="shared" si="1"/>
        <v>-0.31230915971755335</v>
      </c>
      <c r="L48" s="95">
        <f t="shared" si="2"/>
        <v>-0.11381725168092349</v>
      </c>
      <c r="M48" s="50">
        <f t="shared" si="3"/>
        <v>-0.26861479197206117</v>
      </c>
      <c r="N48" s="96"/>
    </row>
    <row r="49" spans="2:14" x14ac:dyDescent="0.25">
      <c r="B49" s="22"/>
      <c r="C49" s="94"/>
      <c r="D49" s="4" t="s">
        <v>52</v>
      </c>
      <c r="E49" s="48">
        <v>7.2991793386434951</v>
      </c>
      <c r="F49" s="48">
        <v>5.9776886192386733</v>
      </c>
      <c r="G49" s="48">
        <v>6.9023408766388297</v>
      </c>
      <c r="H49" s="48">
        <v>6.8557834898665346</v>
      </c>
      <c r="I49" s="48">
        <v>6.9805567830313739</v>
      </c>
      <c r="J49" s="49">
        <f t="shared" si="0"/>
        <v>1.8199713183659538E-2</v>
      </c>
      <c r="K49" s="50">
        <f t="shared" si="1"/>
        <v>0.12477329316483932</v>
      </c>
      <c r="L49" s="49">
        <f t="shared" si="2"/>
        <v>-4.3651832737587659E-2</v>
      </c>
      <c r="M49" s="50">
        <f t="shared" si="3"/>
        <v>-0.31862255561212116</v>
      </c>
      <c r="N49" s="51"/>
    </row>
    <row r="50" spans="2:14" x14ac:dyDescent="0.25">
      <c r="B50" s="22"/>
      <c r="C50" s="97"/>
      <c r="D50" s="41" t="s">
        <v>53</v>
      </c>
      <c r="E50" s="98">
        <v>5.3728471967753757</v>
      </c>
      <c r="F50" s="98">
        <v>4.0695105694153497</v>
      </c>
      <c r="G50" s="98">
        <v>5.2815533980582527</v>
      </c>
      <c r="H50" s="98">
        <v>6.055742532604123</v>
      </c>
      <c r="I50" s="98">
        <v>5.3236797274275975</v>
      </c>
      <c r="J50" s="79">
        <f t="shared" si="0"/>
        <v>-0.12088737280937867</v>
      </c>
      <c r="K50" s="99">
        <f t="shared" si="1"/>
        <v>-0.73206280517652544</v>
      </c>
      <c r="L50" s="79">
        <f t="shared" si="2"/>
        <v>-9.1511013708498457E-3</v>
      </c>
      <c r="M50" s="99">
        <f t="shared" si="3"/>
        <v>-4.9167469347778159E-2</v>
      </c>
      <c r="N50" s="73"/>
    </row>
    <row r="51" spans="2:14" x14ac:dyDescent="0.25">
      <c r="B51" s="22"/>
      <c r="C51" s="53" t="s">
        <v>34</v>
      </c>
      <c r="D51" s="82" t="s">
        <v>43</v>
      </c>
      <c r="E51" s="84">
        <v>0.75379999999999991</v>
      </c>
      <c r="F51" s="84">
        <v>0.4224</v>
      </c>
      <c r="G51" s="84">
        <v>0.76800000000000002</v>
      </c>
      <c r="H51" s="84">
        <v>19.441400000000002</v>
      </c>
      <c r="I51" s="84">
        <v>19.694900000000001</v>
      </c>
      <c r="J51" s="84">
        <f t="shared" si="0"/>
        <v>1.3039184420875038E-2</v>
      </c>
      <c r="K51" s="93">
        <f t="shared" ref="K51" si="10">(I51-H51)*100</f>
        <v>25.349999999999895</v>
      </c>
      <c r="L51" s="84">
        <f t="shared" si="2"/>
        <v>25.127487397187586</v>
      </c>
      <c r="M51" s="93">
        <f t="shared" ref="M51" si="11">(I51-E51)*100</f>
        <v>1894.1100000000001</v>
      </c>
      <c r="N51" s="84"/>
    </row>
    <row r="52" spans="2:14" x14ac:dyDescent="0.25">
      <c r="B52" s="22"/>
      <c r="C52" s="55"/>
      <c r="D52" s="18" t="s">
        <v>44</v>
      </c>
      <c r="E52" s="21">
        <v>0.82269999999999999</v>
      </c>
      <c r="F52" s="21">
        <v>0.49420000000000003</v>
      </c>
      <c r="G52" s="21">
        <v>0.86370000000000002</v>
      </c>
      <c r="H52" s="21">
        <v>0.86620000000000008</v>
      </c>
      <c r="I52" s="21">
        <v>0.85230000000000006</v>
      </c>
      <c r="J52" s="20">
        <f t="shared" si="0"/>
        <v>-1.6047102285846271E-2</v>
      </c>
      <c r="K52" s="54">
        <f>(I52-H52)*100</f>
        <v>-1.3900000000000023</v>
      </c>
      <c r="L52" s="20">
        <f t="shared" si="2"/>
        <v>3.5979093229610015E-2</v>
      </c>
      <c r="M52" s="54">
        <f>(I52-E52)*100</f>
        <v>2.9600000000000071</v>
      </c>
      <c r="N52" s="21"/>
    </row>
    <row r="53" spans="2:14" x14ac:dyDescent="0.25">
      <c r="B53" s="22"/>
      <c r="C53" s="55"/>
      <c r="D53" s="24" t="s">
        <v>45</v>
      </c>
      <c r="E53" s="87">
        <v>0.72970000000000002</v>
      </c>
      <c r="F53" s="87">
        <v>0.31109999999999999</v>
      </c>
      <c r="G53" s="87">
        <v>0.70909999999999995</v>
      </c>
      <c r="H53" s="87">
        <v>0.75749999999999995</v>
      </c>
      <c r="I53" s="87">
        <v>0.75879999999999992</v>
      </c>
      <c r="J53" s="86">
        <f t="shared" si="0"/>
        <v>1.7161716171616437E-3</v>
      </c>
      <c r="K53" s="56">
        <f t="shared" ref="K53:K61" si="12">(I53-H53)*100</f>
        <v>0.12999999999999678</v>
      </c>
      <c r="L53" s="86">
        <f t="shared" si="2"/>
        <v>3.9879402494175542E-2</v>
      </c>
      <c r="M53" s="56">
        <f t="shared" ref="M53:M61" si="13">(I53-E53)*100</f>
        <v>2.9099999999999904</v>
      </c>
      <c r="N53" s="87"/>
    </row>
    <row r="54" spans="2:14" x14ac:dyDescent="0.25">
      <c r="B54" s="22"/>
      <c r="C54" s="55"/>
      <c r="D54" s="24" t="s">
        <v>46</v>
      </c>
      <c r="E54" s="87">
        <v>0.48499999999999999</v>
      </c>
      <c r="F54" s="87">
        <v>0.34950000000000003</v>
      </c>
      <c r="G54" s="87">
        <v>0.43840000000000001</v>
      </c>
      <c r="H54" s="87">
        <v>0.44450000000000001</v>
      </c>
      <c r="I54" s="87">
        <v>0.44259999999999999</v>
      </c>
      <c r="J54" s="86">
        <f t="shared" si="0"/>
        <v>-4.2744656917885759E-3</v>
      </c>
      <c r="K54" s="56">
        <f t="shared" si="12"/>
        <v>-0.19000000000000128</v>
      </c>
      <c r="L54" s="86">
        <f t="shared" si="2"/>
        <v>-8.7422680412371112E-2</v>
      </c>
      <c r="M54" s="56">
        <f t="shared" si="13"/>
        <v>-4.2399999999999993</v>
      </c>
      <c r="N54" s="87"/>
    </row>
    <row r="55" spans="2:14" x14ac:dyDescent="0.25">
      <c r="B55" s="22"/>
      <c r="C55" s="55"/>
      <c r="D55" s="24" t="s">
        <v>47</v>
      </c>
      <c r="E55" s="87">
        <v>0.6371</v>
      </c>
      <c r="F55" s="87">
        <v>4.9800000000000004E-2</v>
      </c>
      <c r="G55" s="87">
        <v>0.97129999999999994</v>
      </c>
      <c r="H55" s="87">
        <v>1.0004999999999999</v>
      </c>
      <c r="I55" s="87">
        <v>0.74549999999999994</v>
      </c>
      <c r="J55" s="86">
        <f t="shared" si="0"/>
        <v>-0.25487256371814093</v>
      </c>
      <c r="K55" s="56">
        <f t="shared" si="12"/>
        <v>-25.5</v>
      </c>
      <c r="L55" s="86">
        <f t="shared" si="2"/>
        <v>0.17014597394443554</v>
      </c>
      <c r="M55" s="56">
        <f t="shared" si="13"/>
        <v>10.839999999999995</v>
      </c>
      <c r="N55" s="87"/>
    </row>
    <row r="56" spans="2:14" x14ac:dyDescent="0.25">
      <c r="B56" s="22"/>
      <c r="C56" s="55"/>
      <c r="D56" s="24" t="s">
        <v>48</v>
      </c>
      <c r="E56" s="87">
        <v>0.72829999999999995</v>
      </c>
      <c r="F56" s="87">
        <v>0.53280000000000005</v>
      </c>
      <c r="G56" s="87">
        <v>0.7229000000000001</v>
      </c>
      <c r="H56" s="87">
        <v>0.75970000000000004</v>
      </c>
      <c r="I56" s="87">
        <v>0.85219999999999996</v>
      </c>
      <c r="J56" s="86">
        <f t="shared" si="0"/>
        <v>0.12175858891667746</v>
      </c>
      <c r="K56" s="56">
        <f t="shared" si="12"/>
        <v>9.2499999999999911</v>
      </c>
      <c r="L56" s="86">
        <f t="shared" si="2"/>
        <v>0.17012220238912534</v>
      </c>
      <c r="M56" s="56">
        <f t="shared" si="13"/>
        <v>12.39</v>
      </c>
      <c r="N56" s="87"/>
    </row>
    <row r="57" spans="2:14" x14ac:dyDescent="0.25">
      <c r="B57" s="22"/>
      <c r="C57" s="55"/>
      <c r="D57" s="24" t="s">
        <v>49</v>
      </c>
      <c r="E57" s="87">
        <v>0.50729999999999997</v>
      </c>
      <c r="F57" s="87">
        <v>0.39350000000000002</v>
      </c>
      <c r="G57" s="87">
        <v>0.52110000000000001</v>
      </c>
      <c r="H57" s="87">
        <v>0.46679999999999999</v>
      </c>
      <c r="I57" s="87">
        <v>0.48599999999999999</v>
      </c>
      <c r="J57" s="86">
        <f t="shared" si="0"/>
        <v>4.1131105398457546E-2</v>
      </c>
      <c r="K57" s="56">
        <f t="shared" si="12"/>
        <v>1.9199999999999995</v>
      </c>
      <c r="L57" s="86">
        <f t="shared" si="2"/>
        <v>-4.1986989946777076E-2</v>
      </c>
      <c r="M57" s="56">
        <f t="shared" si="13"/>
        <v>-2.1299999999999986</v>
      </c>
      <c r="N57" s="87"/>
    </row>
    <row r="58" spans="2:14" x14ac:dyDescent="0.25">
      <c r="B58" s="22"/>
      <c r="C58" s="55"/>
      <c r="D58" s="24" t="s">
        <v>50</v>
      </c>
      <c r="E58" s="87">
        <v>0.72930000000000006</v>
      </c>
      <c r="F58" s="87">
        <v>0.76500000000000001</v>
      </c>
      <c r="G58" s="87">
        <v>0.69299999999999995</v>
      </c>
      <c r="H58" s="87">
        <v>0.84819999999999995</v>
      </c>
      <c r="I58" s="87">
        <v>0.93140000000000001</v>
      </c>
      <c r="J58" s="86">
        <f t="shared" si="0"/>
        <v>9.8090073095967956E-2</v>
      </c>
      <c r="K58" s="56">
        <f t="shared" si="12"/>
        <v>8.3200000000000056</v>
      </c>
      <c r="L58" s="86">
        <f t="shared" si="2"/>
        <v>0.27711504182092406</v>
      </c>
      <c r="M58" s="56">
        <f t="shared" si="13"/>
        <v>20.209999999999994</v>
      </c>
      <c r="N58" s="87"/>
    </row>
    <row r="59" spans="2:14" x14ac:dyDescent="0.25">
      <c r="B59" s="22"/>
      <c r="C59" s="55"/>
      <c r="D59" s="24" t="s">
        <v>51</v>
      </c>
      <c r="E59" s="87">
        <v>0.50600000000000001</v>
      </c>
      <c r="F59" s="87">
        <v>0.42359999999999998</v>
      </c>
      <c r="G59" s="87">
        <v>0.52890000000000004</v>
      </c>
      <c r="H59" s="87">
        <v>0.49259999999999998</v>
      </c>
      <c r="I59" s="87">
        <v>0.52629999999999999</v>
      </c>
      <c r="J59" s="86">
        <f t="shared" si="0"/>
        <v>6.8412505075111651E-2</v>
      </c>
      <c r="K59" s="56">
        <f t="shared" si="12"/>
        <v>3.370000000000001</v>
      </c>
      <c r="L59" s="86">
        <f t="shared" si="2"/>
        <v>4.0118577075098694E-2</v>
      </c>
      <c r="M59" s="56">
        <f t="shared" si="13"/>
        <v>2.0299999999999985</v>
      </c>
      <c r="N59" s="87"/>
    </row>
    <row r="60" spans="2:14" x14ac:dyDescent="0.25">
      <c r="B60" s="22"/>
      <c r="C60" s="55"/>
      <c r="D60" s="24" t="s">
        <v>52</v>
      </c>
      <c r="E60" s="27">
        <v>0.84950000000000003</v>
      </c>
      <c r="F60" s="27">
        <v>0.39960000000000001</v>
      </c>
      <c r="G60" s="27">
        <v>0.80249999999999999</v>
      </c>
      <c r="H60" s="27">
        <v>0.83689999999999998</v>
      </c>
      <c r="I60" s="27">
        <v>0.87379999999999991</v>
      </c>
      <c r="J60" s="26">
        <f t="shared" si="0"/>
        <v>4.4091289281873447E-2</v>
      </c>
      <c r="K60" s="56">
        <f t="shared" si="12"/>
        <v>3.6899999999999933</v>
      </c>
      <c r="L60" s="26">
        <f t="shared" si="2"/>
        <v>2.8605061801059373E-2</v>
      </c>
      <c r="M60" s="56">
        <f t="shared" si="13"/>
        <v>2.4299999999999877</v>
      </c>
      <c r="N60" s="27"/>
    </row>
    <row r="61" spans="2:14" x14ac:dyDescent="0.25">
      <c r="B61" s="22"/>
      <c r="C61" s="57"/>
      <c r="D61" s="29" t="s">
        <v>53</v>
      </c>
      <c r="E61" s="58">
        <v>0.55940000000000001</v>
      </c>
      <c r="F61" s="58">
        <v>0.24789999999999998</v>
      </c>
      <c r="G61" s="58">
        <v>0.50580000000000003</v>
      </c>
      <c r="H61" s="58">
        <v>0.60840000000000005</v>
      </c>
      <c r="I61" s="58">
        <v>0.6552</v>
      </c>
      <c r="J61" s="31">
        <f t="shared" si="0"/>
        <v>7.6923076923076872E-2</v>
      </c>
      <c r="K61" s="100">
        <f t="shared" si="12"/>
        <v>4.6799999999999953</v>
      </c>
      <c r="L61" s="31">
        <f t="shared" si="2"/>
        <v>0.17125491598140874</v>
      </c>
      <c r="M61" s="100">
        <f t="shared" si="13"/>
        <v>9.58</v>
      </c>
      <c r="N61" s="58"/>
    </row>
    <row r="62" spans="2:14" x14ac:dyDescent="0.25">
      <c r="B62" s="22"/>
      <c r="C62" s="59" t="s">
        <v>54</v>
      </c>
      <c r="D62" s="82" t="s">
        <v>43</v>
      </c>
      <c r="E62" s="83">
        <v>131584</v>
      </c>
      <c r="F62" s="83">
        <v>94967</v>
      </c>
      <c r="G62" s="83">
        <v>124574</v>
      </c>
      <c r="H62" s="83">
        <v>371691</v>
      </c>
      <c r="I62" s="83">
        <v>382581</v>
      </c>
      <c r="J62" s="84">
        <f t="shared" si="0"/>
        <v>2.9298530230756237E-2</v>
      </c>
      <c r="K62" s="83">
        <f t="shared" ref="K62:K63" si="14">I62-H62</f>
        <v>10890</v>
      </c>
      <c r="L62" s="84">
        <f t="shared" si="2"/>
        <v>1.9075039518482488</v>
      </c>
      <c r="M62" s="83">
        <f t="shared" ref="M62:M63" si="15">I62-E62</f>
        <v>250997</v>
      </c>
      <c r="N62" s="84">
        <f t="shared" ref="N62:N63" si="16">I62/$I$62</f>
        <v>1</v>
      </c>
    </row>
    <row r="63" spans="2:14" x14ac:dyDescent="0.25">
      <c r="B63" s="22"/>
      <c r="C63" s="60"/>
      <c r="D63" s="33" t="s">
        <v>44</v>
      </c>
      <c r="E63" s="34">
        <v>46389</v>
      </c>
      <c r="F63" s="34">
        <v>36110</v>
      </c>
      <c r="G63" s="34">
        <v>44069</v>
      </c>
      <c r="H63" s="34">
        <v>44891</v>
      </c>
      <c r="I63" s="34">
        <v>46362</v>
      </c>
      <c r="J63" s="45">
        <f t="shared" si="0"/>
        <v>3.276826089862106E-2</v>
      </c>
      <c r="K63" s="34">
        <f t="shared" si="14"/>
        <v>1471</v>
      </c>
      <c r="L63" s="45">
        <f t="shared" si="2"/>
        <v>-5.8203453404903627E-4</v>
      </c>
      <c r="M63" s="34">
        <f t="shared" si="15"/>
        <v>-27</v>
      </c>
      <c r="N63" s="47">
        <f t="shared" si="16"/>
        <v>0.12118218102833125</v>
      </c>
    </row>
    <row r="64" spans="2:14" x14ac:dyDescent="0.25">
      <c r="B64" s="22"/>
      <c r="C64" s="60"/>
      <c r="D64" s="4" t="s">
        <v>45</v>
      </c>
      <c r="E64" s="37">
        <v>40921</v>
      </c>
      <c r="F64" s="37">
        <v>26368</v>
      </c>
      <c r="G64" s="37">
        <v>39041</v>
      </c>
      <c r="H64" s="37">
        <v>37104</v>
      </c>
      <c r="I64" s="37">
        <v>38072</v>
      </c>
      <c r="J64" s="95">
        <f>I64/H64-1</f>
        <v>2.6088831392841794E-2</v>
      </c>
      <c r="K64" s="37">
        <f>I64-H64</f>
        <v>968</v>
      </c>
      <c r="L64" s="95">
        <f>I64/E64-1</f>
        <v>-6.9621954497690708E-2</v>
      </c>
      <c r="M64" s="37">
        <f>I64-E64</f>
        <v>-2849</v>
      </c>
      <c r="N64" s="96">
        <f>I64/$I$62</f>
        <v>9.951356706161571E-2</v>
      </c>
    </row>
    <row r="65" spans="2:14" x14ac:dyDescent="0.25">
      <c r="B65" s="22"/>
      <c r="C65" s="60"/>
      <c r="D65" s="4" t="s">
        <v>46</v>
      </c>
      <c r="E65" s="37">
        <v>1127</v>
      </c>
      <c r="F65" s="37">
        <v>802</v>
      </c>
      <c r="G65" s="37">
        <v>844</v>
      </c>
      <c r="H65" s="37">
        <v>763</v>
      </c>
      <c r="I65" s="37">
        <v>912</v>
      </c>
      <c r="J65" s="95">
        <f t="shared" ref="J65:J72" si="17">I65/H65-1</f>
        <v>0.19528178243774574</v>
      </c>
      <c r="K65" s="37">
        <f t="shared" ref="K65:K72" si="18">I65-H65</f>
        <v>149</v>
      </c>
      <c r="L65" s="95">
        <f t="shared" ref="L65:L72" si="19">I65/E65-1</f>
        <v>-0.1907719609582964</v>
      </c>
      <c r="M65" s="37">
        <f t="shared" ref="M65:M72" si="20">I65-E65</f>
        <v>-215</v>
      </c>
      <c r="N65" s="96">
        <f t="shared" ref="N65:N72" si="21">I65/$I$62</f>
        <v>2.3838089188956066E-3</v>
      </c>
    </row>
    <row r="66" spans="2:14" x14ac:dyDescent="0.25">
      <c r="B66" s="22"/>
      <c r="C66" s="60"/>
      <c r="D66" s="4" t="s">
        <v>47</v>
      </c>
      <c r="E66" s="37">
        <v>4070</v>
      </c>
      <c r="F66" s="37">
        <v>4276</v>
      </c>
      <c r="G66" s="37">
        <v>4562</v>
      </c>
      <c r="H66" s="37">
        <v>4276</v>
      </c>
      <c r="I66" s="37">
        <v>4306</v>
      </c>
      <c r="J66" s="95">
        <f t="shared" si="17"/>
        <v>7.0159027128158247E-3</v>
      </c>
      <c r="K66" s="37">
        <f t="shared" si="18"/>
        <v>30</v>
      </c>
      <c r="L66" s="95">
        <f t="shared" si="19"/>
        <v>5.7985257985257999E-2</v>
      </c>
      <c r="M66" s="37">
        <f t="shared" si="20"/>
        <v>236</v>
      </c>
      <c r="N66" s="96">
        <f t="shared" si="21"/>
        <v>1.1255132899961055E-2</v>
      </c>
    </row>
    <row r="67" spans="2:14" x14ac:dyDescent="0.25">
      <c r="B67" s="22"/>
      <c r="C67" s="60"/>
      <c r="D67" s="4" t="s">
        <v>48</v>
      </c>
      <c r="E67" s="37">
        <v>21508</v>
      </c>
      <c r="F67" s="37">
        <v>13664</v>
      </c>
      <c r="G67" s="37">
        <v>18637</v>
      </c>
      <c r="H67" s="37">
        <v>19295</v>
      </c>
      <c r="I67" s="37">
        <v>20140</v>
      </c>
      <c r="J67" s="95">
        <f t="shared" si="17"/>
        <v>4.3793728945322519E-2</v>
      </c>
      <c r="K67" s="37">
        <f t="shared" si="18"/>
        <v>845</v>
      </c>
      <c r="L67" s="95">
        <f t="shared" si="19"/>
        <v>-6.360424028268552E-2</v>
      </c>
      <c r="M67" s="37">
        <f t="shared" si="20"/>
        <v>-1368</v>
      </c>
      <c r="N67" s="96">
        <f t="shared" si="21"/>
        <v>5.2642446958944641E-2</v>
      </c>
    </row>
    <row r="68" spans="2:14" x14ac:dyDescent="0.25">
      <c r="B68" s="22"/>
      <c r="C68" s="60"/>
      <c r="D68" s="4" t="s">
        <v>49</v>
      </c>
      <c r="E68" s="37">
        <v>584</v>
      </c>
      <c r="F68" s="37">
        <v>465</v>
      </c>
      <c r="G68" s="37">
        <v>663</v>
      </c>
      <c r="H68" s="37">
        <v>663</v>
      </c>
      <c r="I68" s="37">
        <v>673</v>
      </c>
      <c r="J68" s="95">
        <f t="shared" si="17"/>
        <v>1.5082956259426794E-2</v>
      </c>
      <c r="K68" s="37">
        <f t="shared" si="18"/>
        <v>10</v>
      </c>
      <c r="L68" s="95">
        <f t="shared" si="19"/>
        <v>0.15239726027397271</v>
      </c>
      <c r="M68" s="37">
        <f t="shared" si="20"/>
        <v>89</v>
      </c>
      <c r="N68" s="96">
        <f t="shared" si="21"/>
        <v>1.7591046079130956E-3</v>
      </c>
    </row>
    <row r="69" spans="2:14" x14ac:dyDescent="0.25">
      <c r="B69" s="22"/>
      <c r="C69" s="60"/>
      <c r="D69" s="4" t="s">
        <v>50</v>
      </c>
      <c r="E69" s="37">
        <v>4121</v>
      </c>
      <c r="F69" s="37">
        <v>3192</v>
      </c>
      <c r="G69" s="37">
        <v>4653</v>
      </c>
      <c r="H69" s="37">
        <v>4791</v>
      </c>
      <c r="I69" s="37">
        <v>4797</v>
      </c>
      <c r="J69" s="95">
        <f t="shared" si="17"/>
        <v>1.2523481527864089E-3</v>
      </c>
      <c r="K69" s="37">
        <f t="shared" si="18"/>
        <v>6</v>
      </c>
      <c r="L69" s="95">
        <f t="shared" si="19"/>
        <v>0.16403785488959</v>
      </c>
      <c r="M69" s="37">
        <f t="shared" si="20"/>
        <v>676</v>
      </c>
      <c r="N69" s="96">
        <f t="shared" si="21"/>
        <v>1.2538521254322614E-2</v>
      </c>
    </row>
    <row r="70" spans="2:14" x14ac:dyDescent="0.25">
      <c r="B70" s="22"/>
      <c r="C70" s="60"/>
      <c r="D70" s="4" t="s">
        <v>51</v>
      </c>
      <c r="E70" s="37">
        <v>2592</v>
      </c>
      <c r="F70" s="37">
        <v>2378</v>
      </c>
      <c r="G70" s="37">
        <v>2640</v>
      </c>
      <c r="H70" s="37">
        <v>2646</v>
      </c>
      <c r="I70" s="37">
        <v>2773</v>
      </c>
      <c r="J70" s="95">
        <f t="shared" si="17"/>
        <v>4.7996976568405181E-2</v>
      </c>
      <c r="K70" s="37">
        <f t="shared" si="18"/>
        <v>127</v>
      </c>
      <c r="L70" s="95">
        <f t="shared" si="19"/>
        <v>6.9830246913580307E-2</v>
      </c>
      <c r="M70" s="37">
        <f t="shared" si="20"/>
        <v>181</v>
      </c>
      <c r="N70" s="96">
        <f t="shared" si="21"/>
        <v>7.2481383027385047E-3</v>
      </c>
    </row>
    <row r="71" spans="2:14" x14ac:dyDescent="0.25">
      <c r="B71" s="22"/>
      <c r="C71" s="60"/>
      <c r="D71" s="4" t="s">
        <v>52</v>
      </c>
      <c r="E71" s="37">
        <v>6890</v>
      </c>
      <c r="F71" s="37">
        <v>4931</v>
      </c>
      <c r="G71" s="37">
        <v>6412</v>
      </c>
      <c r="H71" s="37">
        <v>6415</v>
      </c>
      <c r="I71" s="37">
        <v>6415</v>
      </c>
      <c r="J71" s="49">
        <f t="shared" si="17"/>
        <v>0</v>
      </c>
      <c r="K71" s="37">
        <f t="shared" si="18"/>
        <v>0</v>
      </c>
      <c r="L71" s="49">
        <f t="shared" si="19"/>
        <v>-6.8940493468795383E-2</v>
      </c>
      <c r="M71" s="37">
        <f t="shared" si="20"/>
        <v>-475</v>
      </c>
      <c r="N71" s="51">
        <f t="shared" si="21"/>
        <v>1.6767691024907144E-2</v>
      </c>
    </row>
    <row r="72" spans="2:14" x14ac:dyDescent="0.25">
      <c r="B72" s="61"/>
      <c r="C72" s="62"/>
      <c r="D72" s="41" t="s">
        <v>53</v>
      </c>
      <c r="E72" s="90">
        <v>3382</v>
      </c>
      <c r="F72" s="90">
        <v>2781</v>
      </c>
      <c r="G72" s="90">
        <v>3053</v>
      </c>
      <c r="H72" s="90">
        <v>3053</v>
      </c>
      <c r="I72" s="90">
        <v>3077</v>
      </c>
      <c r="J72" s="79">
        <f t="shared" si="17"/>
        <v>7.8611202096299237E-3</v>
      </c>
      <c r="K72" s="90">
        <f t="shared" si="18"/>
        <v>24</v>
      </c>
      <c r="L72" s="79">
        <f t="shared" si="19"/>
        <v>-9.0183323477232458E-2</v>
      </c>
      <c r="M72" s="90">
        <f t="shared" si="20"/>
        <v>-305</v>
      </c>
      <c r="N72" s="73">
        <f t="shared" si="21"/>
        <v>8.0427412757037072E-3</v>
      </c>
    </row>
    <row r="73" spans="2:14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4"/>
    </row>
    <row r="74" spans="2:14" x14ac:dyDescent="0.25">
      <c r="B74" s="66" t="s">
        <v>55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</row>
    <row r="76" spans="2:14" x14ac:dyDescent="0.25">
      <c r="B76" s="74"/>
    </row>
    <row r="77" spans="2:14" ht="21.75" customHeight="1" thickBot="1" x14ac:dyDescent="0.3">
      <c r="B77" s="12" t="s">
        <v>56</v>
      </c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4" t="s">
        <v>229</v>
      </c>
      <c r="F79" s="14" t="s">
        <v>230</v>
      </c>
      <c r="G79" s="14" t="s">
        <v>231</v>
      </c>
      <c r="H79" s="14" t="s">
        <v>232</v>
      </c>
      <c r="I79" s="14" t="s">
        <v>233</v>
      </c>
      <c r="J79" s="15" t="str">
        <f>CONCATENATE("var. ",RIGHT(I79,2),"/",RIGHT(H79,2))</f>
        <v>var. 24/23</v>
      </c>
      <c r="K79" s="15" t="str">
        <f>CONCATENATE("dif. ",RIGHT(I79,2),"/",RIGHT(H79,2))</f>
        <v>dif. 24/23</v>
      </c>
      <c r="L79" s="15" t="str">
        <f>CONCATENATE("var. ",RIGHT(I79,2),"/",RIGHT(E79,2))</f>
        <v>var. 24/19</v>
      </c>
      <c r="M79" s="15" t="str">
        <f>CONCATENATE("dif. ",RIGHT(I79,2),"/",RIGHT(E79,2))</f>
        <v>dif. 24/19</v>
      </c>
      <c r="N79" s="15" t="str">
        <f>CONCATENATE("cuota ",I79)</f>
        <v>cuota acumulado a julio 2024</v>
      </c>
    </row>
    <row r="80" spans="2:14" ht="15" customHeight="1" x14ac:dyDescent="0.25">
      <c r="B80" s="16" t="s">
        <v>42</v>
      </c>
      <c r="C80" s="17" t="s">
        <v>8</v>
      </c>
      <c r="D80" s="82" t="s">
        <v>43</v>
      </c>
      <c r="E80" s="83">
        <v>2791817</v>
      </c>
      <c r="F80" s="83">
        <v>745750</v>
      </c>
      <c r="G80" s="83">
        <v>2658818</v>
      </c>
      <c r="H80" s="83">
        <v>2977282</v>
      </c>
      <c r="I80" s="83">
        <v>3166417</v>
      </c>
      <c r="J80" s="84">
        <f t="shared" ref="J80:J81" si="22">I80/H80-1</f>
        <v>6.3526061689823221E-2</v>
      </c>
      <c r="K80" s="83">
        <f t="shared" ref="K80:K81" si="23">I80-H80</f>
        <v>189135</v>
      </c>
      <c r="L80" s="84">
        <f t="shared" ref="L80:L81" si="24">I80/E80-1</f>
        <v>0.13417784904956154</v>
      </c>
      <c r="M80" s="83">
        <f t="shared" ref="M80:M81" si="25">I80-E80</f>
        <v>374600</v>
      </c>
      <c r="N80" s="84">
        <f t="shared" ref="N80:N81" si="26">I80/$I$80</f>
        <v>1</v>
      </c>
    </row>
    <row r="81" spans="2:15" ht="15" customHeight="1" x14ac:dyDescent="0.25">
      <c r="B81" s="22"/>
      <c r="C81" s="23"/>
      <c r="D81" s="18" t="s">
        <v>44</v>
      </c>
      <c r="E81" s="19">
        <v>1025250</v>
      </c>
      <c r="F81" s="19">
        <v>281997</v>
      </c>
      <c r="G81" s="19">
        <v>993053</v>
      </c>
      <c r="H81" s="19">
        <v>1080016</v>
      </c>
      <c r="I81" s="19">
        <v>1125712</v>
      </c>
      <c r="J81" s="21">
        <f t="shared" si="22"/>
        <v>4.2310484289121542E-2</v>
      </c>
      <c r="K81" s="19">
        <f t="shared" si="23"/>
        <v>45696</v>
      </c>
      <c r="L81" s="21">
        <f t="shared" si="24"/>
        <v>9.7987807851743547E-2</v>
      </c>
      <c r="M81" s="19">
        <f t="shared" si="25"/>
        <v>100462</v>
      </c>
      <c r="N81" s="21">
        <f t="shared" si="26"/>
        <v>0.355516029632231</v>
      </c>
      <c r="O81" s="101"/>
    </row>
    <row r="82" spans="2:15" x14ac:dyDescent="0.25">
      <c r="B82" s="22"/>
      <c r="C82" s="23"/>
      <c r="D82" s="24" t="s">
        <v>45</v>
      </c>
      <c r="E82" s="25">
        <v>753991</v>
      </c>
      <c r="F82" s="25">
        <v>123433</v>
      </c>
      <c r="G82" s="25">
        <v>692851</v>
      </c>
      <c r="H82" s="25">
        <v>750730</v>
      </c>
      <c r="I82" s="25">
        <v>796046</v>
      </c>
      <c r="J82" s="87">
        <f>I82/H82-1</f>
        <v>6.0362580421722933E-2</v>
      </c>
      <c r="K82" s="25">
        <f>I82-H82</f>
        <v>45316</v>
      </c>
      <c r="L82" s="87">
        <f>I82/E82-1</f>
        <v>5.5776527836539191E-2</v>
      </c>
      <c r="M82" s="25">
        <f>I82-E82</f>
        <v>42055</v>
      </c>
      <c r="N82" s="87">
        <f>I82/$I$80</f>
        <v>0.25140276849195792</v>
      </c>
      <c r="O82" s="101"/>
    </row>
    <row r="83" spans="2:15" x14ac:dyDescent="0.25">
      <c r="B83" s="22"/>
      <c r="C83" s="23"/>
      <c r="D83" s="24" t="s">
        <v>46</v>
      </c>
      <c r="E83" s="25">
        <v>26378</v>
      </c>
      <c r="F83" s="25">
        <v>6896</v>
      </c>
      <c r="G83" s="25">
        <v>19165</v>
      </c>
      <c r="H83" s="25">
        <v>30246</v>
      </c>
      <c r="I83" s="25">
        <v>25739</v>
      </c>
      <c r="J83" s="87">
        <f t="shared" ref="J83:J136" si="27">I83/H83-1</f>
        <v>-0.14901143952919393</v>
      </c>
      <c r="K83" s="25">
        <f t="shared" ref="K83:K112" si="28">I83-H83</f>
        <v>-4507</v>
      </c>
      <c r="L83" s="87">
        <f t="shared" ref="L83:L136" si="29">I83/E83-1</f>
        <v>-2.4224732731822018E-2</v>
      </c>
      <c r="M83" s="25">
        <f t="shared" ref="M83:M112" si="30">I83-E83</f>
        <v>-639</v>
      </c>
      <c r="N83" s="87">
        <f t="shared" ref="N83:N90" si="31">I83/$I$80</f>
        <v>8.1287461506175593E-3</v>
      </c>
      <c r="O83" s="101"/>
    </row>
    <row r="84" spans="2:15" x14ac:dyDescent="0.25">
      <c r="B84" s="22"/>
      <c r="C84" s="23"/>
      <c r="D84" s="24" t="s">
        <v>47</v>
      </c>
      <c r="E84" s="25">
        <v>77208</v>
      </c>
      <c r="F84" s="25">
        <v>19378</v>
      </c>
      <c r="G84" s="25">
        <v>91869</v>
      </c>
      <c r="H84" s="25">
        <v>109900</v>
      </c>
      <c r="I84" s="25">
        <v>133707</v>
      </c>
      <c r="J84" s="87">
        <f t="shared" si="27"/>
        <v>0.21662420382165615</v>
      </c>
      <c r="K84" s="25">
        <f t="shared" si="28"/>
        <v>23807</v>
      </c>
      <c r="L84" s="87">
        <f t="shared" si="29"/>
        <v>0.73177649984457571</v>
      </c>
      <c r="M84" s="25">
        <f t="shared" si="30"/>
        <v>56499</v>
      </c>
      <c r="N84" s="87">
        <f t="shared" si="31"/>
        <v>4.2226592391336956E-2</v>
      </c>
      <c r="O84" s="101"/>
    </row>
    <row r="85" spans="2:15" x14ac:dyDescent="0.25">
      <c r="B85" s="22"/>
      <c r="C85" s="23"/>
      <c r="D85" s="24" t="s">
        <v>48</v>
      </c>
      <c r="E85" s="25">
        <v>450854</v>
      </c>
      <c r="F85" s="25">
        <v>111657</v>
      </c>
      <c r="G85" s="25">
        <v>395281</v>
      </c>
      <c r="H85" s="25">
        <v>453294</v>
      </c>
      <c r="I85" s="25">
        <v>524679</v>
      </c>
      <c r="J85" s="87">
        <f t="shared" si="27"/>
        <v>0.15748057552052308</v>
      </c>
      <c r="K85" s="25">
        <f t="shared" si="28"/>
        <v>71385</v>
      </c>
      <c r="L85" s="87">
        <f t="shared" si="29"/>
        <v>0.16374480430471938</v>
      </c>
      <c r="M85" s="25">
        <f t="shared" si="30"/>
        <v>73825</v>
      </c>
      <c r="N85" s="87">
        <f t="shared" si="31"/>
        <v>0.16570116949220523</v>
      </c>
      <c r="O85" s="101"/>
    </row>
    <row r="86" spans="2:15" x14ac:dyDescent="0.25">
      <c r="B86" s="22"/>
      <c r="C86" s="23"/>
      <c r="D86" s="24" t="s">
        <v>49</v>
      </c>
      <c r="E86" s="25">
        <v>31365</v>
      </c>
      <c r="F86" s="25">
        <v>14230</v>
      </c>
      <c r="G86" s="25">
        <v>28946</v>
      </c>
      <c r="H86" s="25">
        <v>35023</v>
      </c>
      <c r="I86" s="25">
        <v>33791</v>
      </c>
      <c r="J86" s="87">
        <f t="shared" si="27"/>
        <v>-3.5176883762099154E-2</v>
      </c>
      <c r="K86" s="25">
        <f t="shared" si="28"/>
        <v>-1232</v>
      </c>
      <c r="L86" s="87">
        <f t="shared" si="29"/>
        <v>7.73473617089111E-2</v>
      </c>
      <c r="M86" s="25">
        <f t="shared" si="30"/>
        <v>2426</v>
      </c>
      <c r="N86" s="87">
        <f t="shared" si="31"/>
        <v>1.067168348325568E-2</v>
      </c>
      <c r="O86" s="101"/>
    </row>
    <row r="87" spans="2:15" x14ac:dyDescent="0.25">
      <c r="B87" s="22"/>
      <c r="C87" s="23"/>
      <c r="D87" s="24" t="s">
        <v>50</v>
      </c>
      <c r="E87" s="25">
        <v>82063</v>
      </c>
      <c r="F87" s="25">
        <v>43336</v>
      </c>
      <c r="G87" s="25">
        <v>107595</v>
      </c>
      <c r="H87" s="25">
        <v>148504</v>
      </c>
      <c r="I87" s="25">
        <v>138865</v>
      </c>
      <c r="J87" s="87">
        <f t="shared" si="27"/>
        <v>-6.4907342563163328E-2</v>
      </c>
      <c r="K87" s="25">
        <f t="shared" si="28"/>
        <v>-9639</v>
      </c>
      <c r="L87" s="87">
        <f t="shared" si="29"/>
        <v>0.69217552368302404</v>
      </c>
      <c r="M87" s="25">
        <f t="shared" si="30"/>
        <v>56802</v>
      </c>
      <c r="N87" s="87">
        <f t="shared" si="31"/>
        <v>4.3855562928066645E-2</v>
      </c>
      <c r="O87" s="101"/>
    </row>
    <row r="88" spans="2:15" x14ac:dyDescent="0.25">
      <c r="B88" s="22"/>
      <c r="C88" s="23"/>
      <c r="D88" s="24" t="s">
        <v>51</v>
      </c>
      <c r="E88" s="25">
        <v>129345</v>
      </c>
      <c r="F88" s="25">
        <v>73201</v>
      </c>
      <c r="G88" s="25">
        <v>122504</v>
      </c>
      <c r="H88" s="25">
        <v>143386</v>
      </c>
      <c r="I88" s="25">
        <v>147042</v>
      </c>
      <c r="J88" s="87">
        <f t="shared" si="27"/>
        <v>2.5497607855718085E-2</v>
      </c>
      <c r="K88" s="25">
        <f t="shared" si="28"/>
        <v>3656</v>
      </c>
      <c r="L88" s="87">
        <f t="shared" si="29"/>
        <v>0.13682013220456923</v>
      </c>
      <c r="M88" s="25">
        <f t="shared" si="30"/>
        <v>17697</v>
      </c>
      <c r="N88" s="87">
        <f t="shared" si="31"/>
        <v>4.6437977057349047E-2</v>
      </c>
      <c r="O88" s="101"/>
    </row>
    <row r="89" spans="2:15" ht="18" customHeight="1" x14ac:dyDescent="0.25">
      <c r="B89" s="22"/>
      <c r="C89" s="23"/>
      <c r="D89" s="24" t="s">
        <v>52</v>
      </c>
      <c r="E89" s="25">
        <v>140028</v>
      </c>
      <c r="F89" s="25">
        <v>44078</v>
      </c>
      <c r="G89" s="25">
        <v>145637</v>
      </c>
      <c r="H89" s="25">
        <v>157637</v>
      </c>
      <c r="I89" s="25">
        <v>167315</v>
      </c>
      <c r="J89" s="27">
        <f t="shared" si="27"/>
        <v>6.1394215824964959E-2</v>
      </c>
      <c r="K89" s="25">
        <f t="shared" si="28"/>
        <v>9678</v>
      </c>
      <c r="L89" s="27">
        <f t="shared" si="29"/>
        <v>0.1948681692232983</v>
      </c>
      <c r="M89" s="25">
        <f t="shared" si="30"/>
        <v>27287</v>
      </c>
      <c r="N89" s="27">
        <f t="shared" si="31"/>
        <v>5.2840481844305412E-2</v>
      </c>
      <c r="O89" s="101"/>
    </row>
    <row r="90" spans="2:15" x14ac:dyDescent="0.25">
      <c r="B90" s="22"/>
      <c r="C90" s="28"/>
      <c r="D90" s="29" t="s">
        <v>53</v>
      </c>
      <c r="E90" s="88">
        <v>75335</v>
      </c>
      <c r="F90" s="88">
        <v>27544</v>
      </c>
      <c r="G90" s="88">
        <v>61917</v>
      </c>
      <c r="H90" s="88">
        <v>68546</v>
      </c>
      <c r="I90" s="88">
        <v>73521</v>
      </c>
      <c r="J90" s="58">
        <f t="shared" si="27"/>
        <v>7.2578998045108367E-2</v>
      </c>
      <c r="K90" s="88">
        <f t="shared" si="28"/>
        <v>4975</v>
      </c>
      <c r="L90" s="58">
        <f t="shared" si="29"/>
        <v>-2.4079113293953625E-2</v>
      </c>
      <c r="M90" s="88">
        <f t="shared" si="30"/>
        <v>-1814</v>
      </c>
      <c r="N90" s="58">
        <f t="shared" si="31"/>
        <v>2.3218988528674524E-2</v>
      </c>
      <c r="O90" s="101"/>
    </row>
    <row r="91" spans="2:15" x14ac:dyDescent="0.25">
      <c r="B91" s="22"/>
      <c r="C91" s="32" t="s">
        <v>18</v>
      </c>
      <c r="D91" s="82" t="s">
        <v>43</v>
      </c>
      <c r="E91" s="83">
        <v>3334544</v>
      </c>
      <c r="F91" s="83">
        <v>828020</v>
      </c>
      <c r="G91" s="83">
        <v>3127308</v>
      </c>
      <c r="H91" s="83">
        <v>3519163</v>
      </c>
      <c r="I91" s="83">
        <v>3743983</v>
      </c>
      <c r="J91" s="84">
        <f t="shared" si="27"/>
        <v>6.3884508901690618E-2</v>
      </c>
      <c r="K91" s="83">
        <f t="shared" si="28"/>
        <v>224820</v>
      </c>
      <c r="L91" s="84">
        <f t="shared" si="29"/>
        <v>0.12278710372392743</v>
      </c>
      <c r="M91" s="83">
        <f t="shared" si="30"/>
        <v>409439</v>
      </c>
      <c r="N91" s="84">
        <f t="shared" ref="N91:N92" si="32">I91/$I$91</f>
        <v>1</v>
      </c>
    </row>
    <row r="92" spans="2:15" x14ac:dyDescent="0.25">
      <c r="B92" s="22"/>
      <c r="C92" s="36"/>
      <c r="D92" s="33" t="s">
        <v>44</v>
      </c>
      <c r="E92" s="34">
        <v>1236275</v>
      </c>
      <c r="F92" s="34">
        <v>317821</v>
      </c>
      <c r="G92" s="34">
        <v>1189041</v>
      </c>
      <c r="H92" s="34">
        <v>1299694</v>
      </c>
      <c r="I92" s="34">
        <v>1355014</v>
      </c>
      <c r="J92" s="102">
        <f t="shared" si="27"/>
        <v>4.2563865032846149E-2</v>
      </c>
      <c r="K92" s="34">
        <f t="shared" si="28"/>
        <v>55320</v>
      </c>
      <c r="L92" s="102">
        <f t="shared" si="29"/>
        <v>9.6045782693980009E-2</v>
      </c>
      <c r="M92" s="34">
        <f t="shared" si="30"/>
        <v>118739</v>
      </c>
      <c r="N92" s="47">
        <f t="shared" si="32"/>
        <v>0.36191777580186663</v>
      </c>
    </row>
    <row r="93" spans="2:15" x14ac:dyDescent="0.25">
      <c r="B93" s="22"/>
      <c r="C93" s="36"/>
      <c r="D93" s="4" t="s">
        <v>45</v>
      </c>
      <c r="E93" s="37">
        <v>918946</v>
      </c>
      <c r="F93" s="37">
        <v>139606</v>
      </c>
      <c r="G93" s="37">
        <v>824563</v>
      </c>
      <c r="H93" s="37">
        <v>905307</v>
      </c>
      <c r="I93" s="37">
        <v>958144</v>
      </c>
      <c r="J93" s="103">
        <f t="shared" si="27"/>
        <v>5.8363626924347267E-2</v>
      </c>
      <c r="K93" s="37">
        <f t="shared" si="28"/>
        <v>52837</v>
      </c>
      <c r="L93" s="103">
        <f t="shared" si="29"/>
        <v>4.2655389979389335E-2</v>
      </c>
      <c r="M93" s="37">
        <f t="shared" si="30"/>
        <v>39198</v>
      </c>
      <c r="N93" s="96">
        <f>I93/$I$91</f>
        <v>0.25591569192488323</v>
      </c>
    </row>
    <row r="94" spans="2:15" x14ac:dyDescent="0.25">
      <c r="B94" s="22"/>
      <c r="C94" s="36"/>
      <c r="D94" s="4" t="s">
        <v>46</v>
      </c>
      <c r="E94" s="37">
        <v>30021</v>
      </c>
      <c r="F94" s="37">
        <v>7616</v>
      </c>
      <c r="G94" s="37">
        <v>21504</v>
      </c>
      <c r="H94" s="37">
        <v>32605</v>
      </c>
      <c r="I94" s="37">
        <v>28406</v>
      </c>
      <c r="J94" s="103">
        <f t="shared" si="27"/>
        <v>-0.12878392884526912</v>
      </c>
      <c r="K94" s="37">
        <f t="shared" si="28"/>
        <v>-4199</v>
      </c>
      <c r="L94" s="103">
        <f t="shared" si="29"/>
        <v>-5.3795676359881361E-2</v>
      </c>
      <c r="M94" s="37">
        <f t="shared" si="30"/>
        <v>-1615</v>
      </c>
      <c r="N94" s="96">
        <f t="shared" ref="N94:N101" si="33">I94/$I$91</f>
        <v>7.5871070995781765E-3</v>
      </c>
    </row>
    <row r="95" spans="2:15" x14ac:dyDescent="0.25">
      <c r="B95" s="22"/>
      <c r="C95" s="36"/>
      <c r="D95" s="4" t="s">
        <v>47</v>
      </c>
      <c r="E95" s="37">
        <v>90031</v>
      </c>
      <c r="F95" s="37">
        <v>23661</v>
      </c>
      <c r="G95" s="37">
        <v>106766</v>
      </c>
      <c r="H95" s="37">
        <v>127703</v>
      </c>
      <c r="I95" s="37">
        <v>155107</v>
      </c>
      <c r="J95" s="103">
        <f t="shared" si="27"/>
        <v>0.21459166973367894</v>
      </c>
      <c r="K95" s="37">
        <f t="shared" si="28"/>
        <v>27404</v>
      </c>
      <c r="L95" s="103">
        <f t="shared" si="29"/>
        <v>0.72281769612688973</v>
      </c>
      <c r="M95" s="37">
        <f t="shared" si="30"/>
        <v>65076</v>
      </c>
      <c r="N95" s="96">
        <f t="shared" si="33"/>
        <v>4.1428339818850676E-2</v>
      </c>
    </row>
    <row r="96" spans="2:15" x14ac:dyDescent="0.25">
      <c r="B96" s="22"/>
      <c r="C96" s="36"/>
      <c r="D96" s="4" t="s">
        <v>48</v>
      </c>
      <c r="E96" s="37">
        <v>537772</v>
      </c>
      <c r="F96" s="37">
        <v>121455</v>
      </c>
      <c r="G96" s="37">
        <v>456752</v>
      </c>
      <c r="H96" s="37">
        <v>530374</v>
      </c>
      <c r="I96" s="37">
        <v>611065</v>
      </c>
      <c r="J96" s="103">
        <f t="shared" si="27"/>
        <v>0.15213981077503802</v>
      </c>
      <c r="K96" s="37">
        <f t="shared" si="28"/>
        <v>80691</v>
      </c>
      <c r="L96" s="103">
        <f t="shared" si="29"/>
        <v>0.13629010063744484</v>
      </c>
      <c r="M96" s="37">
        <f t="shared" si="30"/>
        <v>73293</v>
      </c>
      <c r="N96" s="96">
        <f t="shared" si="33"/>
        <v>0.16321254663816581</v>
      </c>
    </row>
    <row r="97" spans="2:14" x14ac:dyDescent="0.25">
      <c r="B97" s="22"/>
      <c r="C97" s="36"/>
      <c r="D97" s="4" t="s">
        <v>49</v>
      </c>
      <c r="E97" s="37">
        <v>33053</v>
      </c>
      <c r="F97" s="37">
        <v>14777</v>
      </c>
      <c r="G97" s="37">
        <v>30304</v>
      </c>
      <c r="H97" s="37">
        <v>36788</v>
      </c>
      <c r="I97" s="37">
        <v>35530</v>
      </c>
      <c r="J97" s="103">
        <f t="shared" si="27"/>
        <v>-3.4195933456561911E-2</v>
      </c>
      <c r="K97" s="37">
        <f t="shared" si="28"/>
        <v>-1258</v>
      </c>
      <c r="L97" s="103">
        <f t="shared" si="29"/>
        <v>7.494024748131789E-2</v>
      </c>
      <c r="M97" s="37">
        <f t="shared" si="30"/>
        <v>2477</v>
      </c>
      <c r="N97" s="96">
        <f t="shared" si="33"/>
        <v>9.48989351714471E-3</v>
      </c>
    </row>
    <row r="98" spans="2:14" x14ac:dyDescent="0.25">
      <c r="B98" s="22"/>
      <c r="C98" s="36"/>
      <c r="D98" s="4" t="s">
        <v>50</v>
      </c>
      <c r="E98" s="37">
        <v>98554</v>
      </c>
      <c r="F98" s="37">
        <v>49996</v>
      </c>
      <c r="G98" s="37">
        <v>127213</v>
      </c>
      <c r="H98" s="37">
        <v>167746</v>
      </c>
      <c r="I98" s="37">
        <v>161937</v>
      </c>
      <c r="J98" s="103">
        <f t="shared" si="27"/>
        <v>-3.462973781789136E-2</v>
      </c>
      <c r="K98" s="37">
        <f t="shared" si="28"/>
        <v>-5809</v>
      </c>
      <c r="L98" s="103">
        <f t="shared" si="29"/>
        <v>0.64312965480853146</v>
      </c>
      <c r="M98" s="37">
        <f t="shared" si="30"/>
        <v>63383</v>
      </c>
      <c r="N98" s="96">
        <f t="shared" si="33"/>
        <v>4.3252600238836557E-2</v>
      </c>
    </row>
    <row r="99" spans="2:14" x14ac:dyDescent="0.25">
      <c r="B99" s="22"/>
      <c r="C99" s="36"/>
      <c r="D99" s="4" t="s">
        <v>51</v>
      </c>
      <c r="E99" s="37">
        <v>134803</v>
      </c>
      <c r="F99" s="37">
        <v>75280</v>
      </c>
      <c r="G99" s="37">
        <v>128348</v>
      </c>
      <c r="H99" s="37">
        <v>149684</v>
      </c>
      <c r="I99" s="37">
        <v>153587</v>
      </c>
      <c r="J99" s="103">
        <f t="shared" si="27"/>
        <v>2.6074931188370121E-2</v>
      </c>
      <c r="K99" s="37">
        <f t="shared" si="28"/>
        <v>3903</v>
      </c>
      <c r="L99" s="103">
        <f t="shared" si="29"/>
        <v>0.13934407987952779</v>
      </c>
      <c r="M99" s="37">
        <f t="shared" si="30"/>
        <v>18784</v>
      </c>
      <c r="N99" s="96">
        <f t="shared" si="33"/>
        <v>4.1022355069454106E-2</v>
      </c>
    </row>
    <row r="100" spans="2:14" x14ac:dyDescent="0.25">
      <c r="B100" s="22"/>
      <c r="C100" s="36"/>
      <c r="D100" s="4" t="s">
        <v>52</v>
      </c>
      <c r="E100" s="37">
        <v>168516</v>
      </c>
      <c r="F100" s="37">
        <v>48429</v>
      </c>
      <c r="G100" s="37">
        <v>172180</v>
      </c>
      <c r="H100" s="37">
        <v>187556</v>
      </c>
      <c r="I100" s="37">
        <v>200403</v>
      </c>
      <c r="J100" s="39">
        <f t="shared" si="27"/>
        <v>6.8496875599820761E-2</v>
      </c>
      <c r="K100" s="37">
        <f t="shared" si="28"/>
        <v>12847</v>
      </c>
      <c r="L100" s="39">
        <f t="shared" si="29"/>
        <v>0.18922238837855154</v>
      </c>
      <c r="M100" s="37">
        <f t="shared" si="30"/>
        <v>31887</v>
      </c>
      <c r="N100" s="51">
        <f t="shared" si="33"/>
        <v>5.3526685350868311E-2</v>
      </c>
    </row>
    <row r="101" spans="2:14" x14ac:dyDescent="0.25">
      <c r="B101" s="22"/>
      <c r="C101" s="40"/>
      <c r="D101" s="41" t="s">
        <v>53</v>
      </c>
      <c r="E101" s="90">
        <v>86573</v>
      </c>
      <c r="F101" s="90">
        <v>29379</v>
      </c>
      <c r="G101" s="90">
        <v>70637</v>
      </c>
      <c r="H101" s="90">
        <v>81706</v>
      </c>
      <c r="I101" s="90">
        <v>84790</v>
      </c>
      <c r="J101" s="91">
        <f t="shared" si="27"/>
        <v>3.7745086040192888E-2</v>
      </c>
      <c r="K101" s="90">
        <f t="shared" si="28"/>
        <v>3084</v>
      </c>
      <c r="L101" s="91">
        <f t="shared" si="29"/>
        <v>-2.0595335728229358E-2</v>
      </c>
      <c r="M101" s="90">
        <f t="shared" si="30"/>
        <v>-1783</v>
      </c>
      <c r="N101" s="73">
        <f t="shared" si="33"/>
        <v>2.2647004540351814E-2</v>
      </c>
    </row>
    <row r="102" spans="2:14" x14ac:dyDescent="0.25">
      <c r="B102" s="22"/>
      <c r="C102" s="17" t="s">
        <v>21</v>
      </c>
      <c r="D102" s="82" t="s">
        <v>43</v>
      </c>
      <c r="E102" s="83">
        <v>19552352</v>
      </c>
      <c r="F102" s="83">
        <v>3612090</v>
      </c>
      <c r="G102" s="83">
        <v>17324543</v>
      </c>
      <c r="H102" s="83">
        <v>19534206</v>
      </c>
      <c r="I102" s="83">
        <v>20749699</v>
      </c>
      <c r="J102" s="84">
        <f t="shared" si="27"/>
        <v>6.2223824198434308E-2</v>
      </c>
      <c r="K102" s="83">
        <f t="shared" si="28"/>
        <v>1215493</v>
      </c>
      <c r="L102" s="84">
        <f t="shared" si="29"/>
        <v>6.1238003489298976E-2</v>
      </c>
      <c r="M102" s="83">
        <f t="shared" si="30"/>
        <v>1197347</v>
      </c>
      <c r="N102" s="84">
        <f t="shared" ref="N102:N103" si="34">I102/$I$102</f>
        <v>1</v>
      </c>
    </row>
    <row r="103" spans="2:14" x14ac:dyDescent="0.25">
      <c r="B103" s="22"/>
      <c r="C103" s="23"/>
      <c r="D103" s="18" t="s">
        <v>44</v>
      </c>
      <c r="E103" s="19">
        <v>7515196</v>
      </c>
      <c r="F103" s="19">
        <v>1495386</v>
      </c>
      <c r="G103" s="19">
        <v>7078492</v>
      </c>
      <c r="H103" s="19">
        <v>7702716</v>
      </c>
      <c r="I103" s="19">
        <v>7945412</v>
      </c>
      <c r="J103" s="21">
        <f t="shared" si="27"/>
        <v>3.1507847361891494E-2</v>
      </c>
      <c r="K103" s="19">
        <f t="shared" si="28"/>
        <v>242696</v>
      </c>
      <c r="L103" s="21">
        <f t="shared" si="29"/>
        <v>5.7246145010722227E-2</v>
      </c>
      <c r="M103" s="19">
        <f t="shared" si="30"/>
        <v>430216</v>
      </c>
      <c r="N103" s="21">
        <f t="shared" si="34"/>
        <v>0.38291697628963195</v>
      </c>
    </row>
    <row r="104" spans="2:14" x14ac:dyDescent="0.25">
      <c r="B104" s="22"/>
      <c r="C104" s="23"/>
      <c r="D104" s="24" t="s">
        <v>45</v>
      </c>
      <c r="E104" s="25">
        <v>5809856</v>
      </c>
      <c r="F104" s="25">
        <v>689636</v>
      </c>
      <c r="G104" s="25">
        <v>4842970</v>
      </c>
      <c r="H104" s="25">
        <v>5449273</v>
      </c>
      <c r="I104" s="25">
        <v>5748289</v>
      </c>
      <c r="J104" s="87">
        <f t="shared" si="27"/>
        <v>5.4872640809150219E-2</v>
      </c>
      <c r="K104" s="25">
        <f t="shared" si="28"/>
        <v>299016</v>
      </c>
      <c r="L104" s="87">
        <f t="shared" si="29"/>
        <v>-1.0596992421154638E-2</v>
      </c>
      <c r="M104" s="25">
        <f t="shared" si="30"/>
        <v>-61567</v>
      </c>
      <c r="N104" s="87">
        <f>I104/$I$102</f>
        <v>0.27702999450739019</v>
      </c>
    </row>
    <row r="105" spans="2:14" x14ac:dyDescent="0.25">
      <c r="B105" s="22"/>
      <c r="C105" s="23"/>
      <c r="D105" s="24" t="s">
        <v>46</v>
      </c>
      <c r="E105" s="25">
        <v>134378</v>
      </c>
      <c r="F105" s="25">
        <v>30230</v>
      </c>
      <c r="G105" s="25">
        <v>90655</v>
      </c>
      <c r="H105" s="25">
        <v>97937</v>
      </c>
      <c r="I105" s="25">
        <v>107952</v>
      </c>
      <c r="J105" s="87">
        <f t="shared" si="27"/>
        <v>0.1022596158755118</v>
      </c>
      <c r="K105" s="25">
        <f t="shared" si="28"/>
        <v>10015</v>
      </c>
      <c r="L105" s="87">
        <f t="shared" si="29"/>
        <v>-0.1966542142314962</v>
      </c>
      <c r="M105" s="25">
        <f t="shared" si="30"/>
        <v>-26426</v>
      </c>
      <c r="N105" s="87">
        <f t="shared" ref="N105:N112" si="35">I105/$I$102</f>
        <v>5.2025814928688841E-3</v>
      </c>
    </row>
    <row r="106" spans="2:14" x14ac:dyDescent="0.25">
      <c r="B106" s="22"/>
      <c r="C106" s="23"/>
      <c r="D106" s="24" t="s">
        <v>47</v>
      </c>
      <c r="E106" s="25">
        <v>468934</v>
      </c>
      <c r="F106" s="25">
        <v>126687</v>
      </c>
      <c r="G106" s="25">
        <v>528576</v>
      </c>
      <c r="H106" s="25">
        <v>651133</v>
      </c>
      <c r="I106" s="25">
        <v>789627</v>
      </c>
      <c r="J106" s="87">
        <f t="shared" si="27"/>
        <v>0.21269694517095594</v>
      </c>
      <c r="K106" s="25">
        <f t="shared" si="28"/>
        <v>138494</v>
      </c>
      <c r="L106" s="87">
        <f t="shared" si="29"/>
        <v>0.68387662229652779</v>
      </c>
      <c r="M106" s="25">
        <f t="shared" si="30"/>
        <v>320693</v>
      </c>
      <c r="N106" s="87">
        <f t="shared" si="35"/>
        <v>3.8054865277804752E-2</v>
      </c>
    </row>
    <row r="107" spans="2:14" x14ac:dyDescent="0.25">
      <c r="B107" s="22"/>
      <c r="C107" s="23"/>
      <c r="D107" s="24" t="s">
        <v>48</v>
      </c>
      <c r="E107" s="25">
        <v>3164189</v>
      </c>
      <c r="F107" s="25">
        <v>527002</v>
      </c>
      <c r="G107" s="25">
        <v>2370169</v>
      </c>
      <c r="H107" s="25">
        <v>2875439</v>
      </c>
      <c r="I107" s="25">
        <v>3267951</v>
      </c>
      <c r="J107" s="87">
        <f t="shared" si="27"/>
        <v>0.13650506931289441</v>
      </c>
      <c r="K107" s="25">
        <f t="shared" si="28"/>
        <v>392512</v>
      </c>
      <c r="L107" s="87">
        <f t="shared" si="29"/>
        <v>3.2792604992938124E-2</v>
      </c>
      <c r="M107" s="25">
        <f t="shared" si="30"/>
        <v>103762</v>
      </c>
      <c r="N107" s="87">
        <f t="shared" si="35"/>
        <v>0.15749389906812625</v>
      </c>
    </row>
    <row r="108" spans="2:14" x14ac:dyDescent="0.25">
      <c r="B108" s="22"/>
      <c r="C108" s="23"/>
      <c r="D108" s="24" t="s">
        <v>49</v>
      </c>
      <c r="E108" s="25">
        <v>81129</v>
      </c>
      <c r="F108" s="25">
        <v>31710</v>
      </c>
      <c r="G108" s="25">
        <v>79758</v>
      </c>
      <c r="H108" s="25">
        <v>89670</v>
      </c>
      <c r="I108" s="25">
        <v>91218</v>
      </c>
      <c r="J108" s="87">
        <f t="shared" si="27"/>
        <v>1.7263298762127732E-2</v>
      </c>
      <c r="K108" s="25">
        <f t="shared" si="28"/>
        <v>1548</v>
      </c>
      <c r="L108" s="87">
        <f t="shared" si="29"/>
        <v>0.12435750471471363</v>
      </c>
      <c r="M108" s="25">
        <f t="shared" si="30"/>
        <v>10089</v>
      </c>
      <c r="N108" s="87">
        <f t="shared" si="35"/>
        <v>4.3961119628771481E-3</v>
      </c>
    </row>
    <row r="109" spans="2:14" x14ac:dyDescent="0.25">
      <c r="B109" s="22"/>
      <c r="C109" s="23"/>
      <c r="D109" s="24" t="s">
        <v>50</v>
      </c>
      <c r="E109" s="25">
        <v>600413</v>
      </c>
      <c r="F109" s="25">
        <v>272756</v>
      </c>
      <c r="G109" s="25">
        <v>716456</v>
      </c>
      <c r="H109" s="25">
        <v>803223</v>
      </c>
      <c r="I109" s="25">
        <v>845212</v>
      </c>
      <c r="J109" s="87">
        <f t="shared" si="27"/>
        <v>5.2275644497231877E-2</v>
      </c>
      <c r="K109" s="25">
        <f t="shared" si="28"/>
        <v>41989</v>
      </c>
      <c r="L109" s="87">
        <f t="shared" si="29"/>
        <v>0.40771768765832861</v>
      </c>
      <c r="M109" s="25">
        <f t="shared" si="30"/>
        <v>244799</v>
      </c>
      <c r="N109" s="87">
        <f t="shared" si="35"/>
        <v>4.0733699317758776E-2</v>
      </c>
    </row>
    <row r="110" spans="2:14" x14ac:dyDescent="0.25">
      <c r="B110" s="22"/>
      <c r="C110" s="23"/>
      <c r="D110" s="24" t="s">
        <v>51</v>
      </c>
      <c r="E110" s="25">
        <v>291543</v>
      </c>
      <c r="F110" s="25">
        <v>148140</v>
      </c>
      <c r="G110" s="25">
        <v>301230</v>
      </c>
      <c r="H110" s="25">
        <v>334500</v>
      </c>
      <c r="I110" s="25">
        <v>347016</v>
      </c>
      <c r="J110" s="87">
        <f t="shared" si="27"/>
        <v>3.741704035874438E-2</v>
      </c>
      <c r="K110" s="25">
        <f t="shared" si="28"/>
        <v>12516</v>
      </c>
      <c r="L110" s="87">
        <f t="shared" si="29"/>
        <v>0.1902738189563804</v>
      </c>
      <c r="M110" s="25">
        <f t="shared" si="30"/>
        <v>55473</v>
      </c>
      <c r="N110" s="87">
        <f t="shared" si="35"/>
        <v>1.6723905247974923E-2</v>
      </c>
    </row>
    <row r="111" spans="2:14" x14ac:dyDescent="0.25">
      <c r="B111" s="22"/>
      <c r="C111" s="23"/>
      <c r="D111" s="24" t="s">
        <v>52</v>
      </c>
      <c r="E111" s="25">
        <v>1054528</v>
      </c>
      <c r="F111" s="25">
        <v>193247</v>
      </c>
      <c r="G111" s="25">
        <v>975225</v>
      </c>
      <c r="H111" s="25">
        <v>1060434</v>
      </c>
      <c r="I111" s="25">
        <v>1162503</v>
      </c>
      <c r="J111" s="27">
        <f t="shared" si="27"/>
        <v>9.6252100555055842E-2</v>
      </c>
      <c r="K111" s="25">
        <f t="shared" si="28"/>
        <v>102069</v>
      </c>
      <c r="L111" s="27">
        <f t="shared" si="29"/>
        <v>0.10239178096740909</v>
      </c>
      <c r="M111" s="25">
        <f t="shared" si="30"/>
        <v>107975</v>
      </c>
      <c r="N111" s="27">
        <f t="shared" si="35"/>
        <v>5.6025053664633881E-2</v>
      </c>
    </row>
    <row r="112" spans="2:14" x14ac:dyDescent="0.25">
      <c r="B112" s="22"/>
      <c r="C112" s="28"/>
      <c r="D112" s="29" t="s">
        <v>53</v>
      </c>
      <c r="E112" s="88">
        <v>432186</v>
      </c>
      <c r="F112" s="88">
        <v>97296</v>
      </c>
      <c r="G112" s="88">
        <v>341012</v>
      </c>
      <c r="H112" s="88">
        <v>469881</v>
      </c>
      <c r="I112" s="88">
        <v>444519</v>
      </c>
      <c r="J112" s="58">
        <f t="shared" si="27"/>
        <v>-5.3975368231530929E-2</v>
      </c>
      <c r="K112" s="88">
        <f t="shared" si="28"/>
        <v>-25362</v>
      </c>
      <c r="L112" s="58">
        <f t="shared" si="29"/>
        <v>2.8536324638003041E-2</v>
      </c>
      <c r="M112" s="88">
        <f t="shared" si="30"/>
        <v>12333</v>
      </c>
      <c r="N112" s="58">
        <f t="shared" si="35"/>
        <v>2.1422913170933228E-2</v>
      </c>
    </row>
    <row r="113" spans="2:14" x14ac:dyDescent="0.25">
      <c r="B113" s="22"/>
      <c r="C113" s="32" t="s">
        <v>22</v>
      </c>
      <c r="D113" s="82" t="s">
        <v>43</v>
      </c>
      <c r="E113" s="93">
        <f t="shared" ref="E113:I123" si="36">E102/E80</f>
        <v>7.0034504410568461</v>
      </c>
      <c r="F113" s="93">
        <f t="shared" si="36"/>
        <v>4.8435668789808917</v>
      </c>
      <c r="G113" s="93">
        <f t="shared" si="36"/>
        <v>6.5158814932048754</v>
      </c>
      <c r="H113" s="93">
        <f t="shared" si="36"/>
        <v>6.5610869242483583</v>
      </c>
      <c r="I113" s="93">
        <f t="shared" si="36"/>
        <v>6.553053182824625</v>
      </c>
      <c r="J113" s="84">
        <f t="shared" si="27"/>
        <v>-1.2244528256503129E-3</v>
      </c>
      <c r="K113" s="93">
        <f t="shared" ref="K113:K114" si="37">(I113-H113)</f>
        <v>-8.0337414237332538E-3</v>
      </c>
      <c r="L113" s="84">
        <f t="shared" si="29"/>
        <v>-6.4310765389560487E-2</v>
      </c>
      <c r="M113" s="93">
        <f t="shared" ref="M113:M114" si="38">(I113-E113)</f>
        <v>-0.4503972582322211</v>
      </c>
      <c r="N113" s="84"/>
    </row>
    <row r="114" spans="2:14" x14ac:dyDescent="0.25">
      <c r="B114" s="22"/>
      <c r="C114" s="36"/>
      <c r="D114" s="33" t="s">
        <v>44</v>
      </c>
      <c r="E114" s="46">
        <f t="shared" si="36"/>
        <v>7.3301107047061693</v>
      </c>
      <c r="F114" s="46">
        <f t="shared" si="36"/>
        <v>5.3028436472728435</v>
      </c>
      <c r="G114" s="46">
        <f t="shared" si="36"/>
        <v>7.1280102874670339</v>
      </c>
      <c r="H114" s="46">
        <f t="shared" si="36"/>
        <v>7.1320387846105984</v>
      </c>
      <c r="I114" s="46">
        <f t="shared" si="36"/>
        <v>7.0581214378100263</v>
      </c>
      <c r="J114" s="102">
        <f t="shared" si="27"/>
        <v>-1.0364125747615027E-2</v>
      </c>
      <c r="K114" s="46">
        <f t="shared" si="37"/>
        <v>-7.3917346800572048E-2</v>
      </c>
      <c r="L114" s="102">
        <f t="shared" si="29"/>
        <v>-3.7105751584558866E-2</v>
      </c>
      <c r="M114" s="46">
        <f t="shared" si="38"/>
        <v>-0.271989266896143</v>
      </c>
      <c r="N114" s="47"/>
    </row>
    <row r="115" spans="2:14" x14ac:dyDescent="0.25">
      <c r="B115" s="22"/>
      <c r="C115" s="36"/>
      <c r="D115" s="4" t="s">
        <v>45</v>
      </c>
      <c r="E115" s="50">
        <f>E104/E82</f>
        <v>7.7054712854662721</v>
      </c>
      <c r="F115" s="50">
        <f t="shared" si="36"/>
        <v>5.587128239611773</v>
      </c>
      <c r="G115" s="50">
        <f t="shared" si="36"/>
        <v>6.9899155806948388</v>
      </c>
      <c r="H115" s="50">
        <f>H104/H82</f>
        <v>7.2586322645957937</v>
      </c>
      <c r="I115" s="50">
        <f>I104/I82</f>
        <v>7.2210512960306312</v>
      </c>
      <c r="J115" s="103">
        <f t="shared" si="27"/>
        <v>-5.1774173418958069E-3</v>
      </c>
      <c r="K115" s="50">
        <f>(I115-H115)</f>
        <v>-3.7580968565162465E-2</v>
      </c>
      <c r="L115" s="103">
        <f t="shared" si="29"/>
        <v>-6.2867016369178241E-2</v>
      </c>
      <c r="M115" s="50">
        <f>(I115-E115)</f>
        <v>-0.48441998943564091</v>
      </c>
      <c r="N115" s="96"/>
    </row>
    <row r="116" spans="2:14" x14ac:dyDescent="0.25">
      <c r="B116" s="22"/>
      <c r="C116" s="36"/>
      <c r="D116" s="4" t="s">
        <v>46</v>
      </c>
      <c r="E116" s="50">
        <f t="shared" ref="E116:E123" si="39">E105/E83</f>
        <v>5.0943210250966713</v>
      </c>
      <c r="F116" s="50">
        <f t="shared" si="36"/>
        <v>4.3837006960556844</v>
      </c>
      <c r="G116" s="50">
        <f t="shared" si="36"/>
        <v>4.730237411948865</v>
      </c>
      <c r="H116" s="50">
        <f t="shared" si="36"/>
        <v>3.2380149441248429</v>
      </c>
      <c r="I116" s="50">
        <f t="shared" si="36"/>
        <v>4.1941023349780489</v>
      </c>
      <c r="J116" s="103">
        <f t="shared" si="27"/>
        <v>0.29526960417151904</v>
      </c>
      <c r="K116" s="50">
        <f t="shared" ref="K116:K123" si="40">(I116-H116)</f>
        <v>0.95608739085320593</v>
      </c>
      <c r="L116" s="103">
        <f t="shared" si="29"/>
        <v>-0.17671023983054535</v>
      </c>
      <c r="M116" s="50">
        <f t="shared" ref="M116:M123" si="41">(I116-E116)</f>
        <v>-0.90021869011862243</v>
      </c>
      <c r="N116" s="96"/>
    </row>
    <row r="117" spans="2:14" x14ac:dyDescent="0.25">
      <c r="B117" s="22"/>
      <c r="C117" s="36"/>
      <c r="D117" s="4" t="s">
        <v>47</v>
      </c>
      <c r="E117" s="50">
        <f t="shared" si="39"/>
        <v>6.0736452181121123</v>
      </c>
      <c r="F117" s="50">
        <f t="shared" si="36"/>
        <v>6.5376715863350192</v>
      </c>
      <c r="G117" s="50">
        <f t="shared" si="36"/>
        <v>5.7535839075204915</v>
      </c>
      <c r="H117" s="50">
        <f t="shared" si="36"/>
        <v>5.9247770700636941</v>
      </c>
      <c r="I117" s="50">
        <f t="shared" si="36"/>
        <v>5.9056519105207652</v>
      </c>
      <c r="J117" s="103">
        <f t="shared" si="27"/>
        <v>-3.2279964826968932E-3</v>
      </c>
      <c r="K117" s="50">
        <f t="shared" si="40"/>
        <v>-1.9125159542928927E-2</v>
      </c>
      <c r="L117" s="103">
        <f t="shared" si="29"/>
        <v>-2.7659387659058066E-2</v>
      </c>
      <c r="M117" s="50">
        <f t="shared" si="41"/>
        <v>-0.16799330759134712</v>
      </c>
      <c r="N117" s="96"/>
    </row>
    <row r="118" spans="2:14" x14ac:dyDescent="0.25">
      <c r="B118" s="22"/>
      <c r="C118" s="36"/>
      <c r="D118" s="4" t="s">
        <v>48</v>
      </c>
      <c r="E118" s="50">
        <f t="shared" si="39"/>
        <v>7.0182121041401428</v>
      </c>
      <c r="F118" s="50">
        <f t="shared" si="36"/>
        <v>4.7198294777756882</v>
      </c>
      <c r="G118" s="50">
        <f t="shared" si="36"/>
        <v>5.996162223835702</v>
      </c>
      <c r="H118" s="50">
        <f t="shared" si="36"/>
        <v>6.3434305329432998</v>
      </c>
      <c r="I118" s="50">
        <f t="shared" si="36"/>
        <v>6.2284768401251052</v>
      </c>
      <c r="J118" s="103">
        <f t="shared" si="27"/>
        <v>-1.8121691759877656E-2</v>
      </c>
      <c r="K118" s="50">
        <f t="shared" si="40"/>
        <v>-0.11495369281819467</v>
      </c>
      <c r="L118" s="103">
        <f t="shared" si="29"/>
        <v>-0.11252655979849369</v>
      </c>
      <c r="M118" s="50">
        <f t="shared" si="41"/>
        <v>-0.78973526401503769</v>
      </c>
      <c r="N118" s="96"/>
    </row>
    <row r="119" spans="2:14" x14ac:dyDescent="0.25">
      <c r="B119" s="22"/>
      <c r="C119" s="36"/>
      <c r="D119" s="4" t="s">
        <v>49</v>
      </c>
      <c r="E119" s="50">
        <f t="shared" si="39"/>
        <v>2.5866092778574843</v>
      </c>
      <c r="F119" s="50">
        <f t="shared" si="36"/>
        <v>2.2283907238229093</v>
      </c>
      <c r="G119" s="50">
        <f t="shared" si="36"/>
        <v>2.7554066192219997</v>
      </c>
      <c r="H119" s="50">
        <f t="shared" si="36"/>
        <v>2.5603175056391514</v>
      </c>
      <c r="I119" s="50">
        <f t="shared" si="36"/>
        <v>2.6994761918854131</v>
      </c>
      <c r="J119" s="103">
        <f t="shared" si="27"/>
        <v>5.4352120758367706E-2</v>
      </c>
      <c r="K119" s="50">
        <f t="shared" si="40"/>
        <v>0.13915868624626171</v>
      </c>
      <c r="L119" s="103">
        <f t="shared" si="29"/>
        <v>4.3635084353141229E-2</v>
      </c>
      <c r="M119" s="50">
        <f t="shared" si="41"/>
        <v>0.11286691402792881</v>
      </c>
      <c r="N119" s="96"/>
    </row>
    <row r="120" spans="2:14" x14ac:dyDescent="0.25">
      <c r="B120" s="22"/>
      <c r="C120" s="36"/>
      <c r="D120" s="4" t="s">
        <v>50</v>
      </c>
      <c r="E120" s="50">
        <f t="shared" si="39"/>
        <v>7.3164885514787423</v>
      </c>
      <c r="F120" s="50">
        <f t="shared" si="36"/>
        <v>6.2939819088056117</v>
      </c>
      <c r="G120" s="50">
        <f t="shared" si="36"/>
        <v>6.658822435986802</v>
      </c>
      <c r="H120" s="50">
        <f t="shared" si="36"/>
        <v>5.4087634003124494</v>
      </c>
      <c r="I120" s="50">
        <f t="shared" si="36"/>
        <v>6.0865732906059842</v>
      </c>
      <c r="J120" s="103">
        <f t="shared" si="27"/>
        <v>0.12531697915541651</v>
      </c>
      <c r="K120" s="50">
        <f t="shared" si="40"/>
        <v>0.67780989029353478</v>
      </c>
      <c r="L120" s="103">
        <f t="shared" si="29"/>
        <v>-0.16810184998159794</v>
      </c>
      <c r="M120" s="50">
        <f t="shared" si="41"/>
        <v>-1.2299152608727582</v>
      </c>
      <c r="N120" s="96"/>
    </row>
    <row r="121" spans="2:14" x14ac:dyDescent="0.25">
      <c r="B121" s="22"/>
      <c r="C121" s="36"/>
      <c r="D121" s="4" t="s">
        <v>51</v>
      </c>
      <c r="E121" s="50">
        <f t="shared" si="39"/>
        <v>2.2539951293053462</v>
      </c>
      <c r="F121" s="50">
        <f t="shared" si="36"/>
        <v>2.0237428450431003</v>
      </c>
      <c r="G121" s="50">
        <f t="shared" si="36"/>
        <v>2.4589401162411022</v>
      </c>
      <c r="H121" s="50">
        <f t="shared" si="36"/>
        <v>2.3328637384402939</v>
      </c>
      <c r="I121" s="50">
        <f t="shared" si="36"/>
        <v>2.3599787815726119</v>
      </c>
      <c r="J121" s="103">
        <f t="shared" si="27"/>
        <v>1.1623071971810228E-2</v>
      </c>
      <c r="K121" s="50">
        <f t="shared" si="40"/>
        <v>2.711504313231794E-2</v>
      </c>
      <c r="L121" s="103">
        <f t="shared" si="29"/>
        <v>4.7020355496477206E-2</v>
      </c>
      <c r="M121" s="50">
        <f t="shared" si="41"/>
        <v>0.10598365226726569</v>
      </c>
      <c r="N121" s="96"/>
    </row>
    <row r="122" spans="2:14" x14ac:dyDescent="0.25">
      <c r="B122" s="22"/>
      <c r="C122" s="36"/>
      <c r="D122" s="4" t="s">
        <v>52</v>
      </c>
      <c r="E122" s="50">
        <f t="shared" si="39"/>
        <v>7.5308366898048957</v>
      </c>
      <c r="F122" s="50">
        <f t="shared" si="36"/>
        <v>4.3842052724715277</v>
      </c>
      <c r="G122" s="50">
        <f t="shared" si="36"/>
        <v>6.6962722385108178</v>
      </c>
      <c r="H122" s="50">
        <f t="shared" si="36"/>
        <v>6.7270628088583262</v>
      </c>
      <c r="I122" s="50">
        <f t="shared" si="36"/>
        <v>6.9479903176642859</v>
      </c>
      <c r="J122" s="39">
        <f t="shared" si="27"/>
        <v>3.284160042552875E-2</v>
      </c>
      <c r="K122" s="50">
        <f t="shared" si="40"/>
        <v>0.22092750880595968</v>
      </c>
      <c r="L122" s="39">
        <f t="shared" si="29"/>
        <v>-7.7394637030126612E-2</v>
      </c>
      <c r="M122" s="50">
        <f t="shared" si="41"/>
        <v>-0.58284637214060986</v>
      </c>
      <c r="N122" s="51"/>
    </row>
    <row r="123" spans="2:14" x14ac:dyDescent="0.25">
      <c r="B123" s="22"/>
      <c r="C123" s="40"/>
      <c r="D123" s="41" t="s">
        <v>53</v>
      </c>
      <c r="E123" s="99">
        <f t="shared" si="39"/>
        <v>5.7368553793057675</v>
      </c>
      <c r="F123" s="99">
        <f t="shared" si="36"/>
        <v>3.5323845483589893</v>
      </c>
      <c r="G123" s="99">
        <f t="shared" si="36"/>
        <v>5.507566581068204</v>
      </c>
      <c r="H123" s="99">
        <f t="shared" si="36"/>
        <v>6.8549733025997144</v>
      </c>
      <c r="I123" s="99">
        <f t="shared" si="36"/>
        <v>6.0461500795691023</v>
      </c>
      <c r="J123" s="91">
        <f t="shared" si="27"/>
        <v>-0.11799071817301898</v>
      </c>
      <c r="K123" s="99">
        <f t="shared" si="40"/>
        <v>-0.80882322303061205</v>
      </c>
      <c r="L123" s="91">
        <f t="shared" si="29"/>
        <v>5.3913630345125307E-2</v>
      </c>
      <c r="M123" s="99">
        <f t="shared" si="41"/>
        <v>0.30929470026333483</v>
      </c>
      <c r="N123" s="73"/>
    </row>
    <row r="124" spans="2:14" x14ac:dyDescent="0.25">
      <c r="B124" s="22"/>
      <c r="C124" s="53" t="s">
        <v>34</v>
      </c>
      <c r="D124" s="82" t="s">
        <v>43</v>
      </c>
      <c r="E124" s="84">
        <v>0.70074764901460929</v>
      </c>
      <c r="F124" s="84">
        <v>0.27516832309502104</v>
      </c>
      <c r="G124" s="84">
        <v>0.66625956780707296</v>
      </c>
      <c r="H124" s="84">
        <v>0.73649695669425463</v>
      </c>
      <c r="I124" s="84">
        <v>0.76712282731489323</v>
      </c>
      <c r="J124" s="84">
        <f t="shared" si="27"/>
        <v>4.1583159770410827E-2</v>
      </c>
      <c r="K124" s="93">
        <f t="shared" ref="K124:K125" si="42">(I124-H124)*100</f>
        <v>3.0625870620638596</v>
      </c>
      <c r="L124" s="84">
        <f t="shared" si="29"/>
        <v>9.4720515143533746E-2</v>
      </c>
      <c r="M124" s="93">
        <f t="shared" ref="M124:M125" si="43">(I124-E124)*100</f>
        <v>6.6375178300283943</v>
      </c>
      <c r="N124" s="84"/>
    </row>
    <row r="125" spans="2:14" x14ac:dyDescent="0.25">
      <c r="B125" s="22"/>
      <c r="C125" s="55"/>
      <c r="D125" s="18" t="s">
        <v>44</v>
      </c>
      <c r="E125" s="21">
        <v>0.76685681294457275</v>
      </c>
      <c r="F125" s="21">
        <v>0.31746401747108693</v>
      </c>
      <c r="G125" s="21">
        <v>0.75866325066858042</v>
      </c>
      <c r="H125" s="21">
        <v>0.79494879806389862</v>
      </c>
      <c r="I125" s="21">
        <v>0.80472483180148136</v>
      </c>
      <c r="J125" s="21">
        <f t="shared" si="27"/>
        <v>1.2297689815233825E-2</v>
      </c>
      <c r="K125" s="54">
        <f t="shared" si="42"/>
        <v>0.97760337375827344</v>
      </c>
      <c r="L125" s="21">
        <f t="shared" si="29"/>
        <v>4.9380820796913971E-2</v>
      </c>
      <c r="M125" s="54">
        <f t="shared" si="43"/>
        <v>3.7868018856908603</v>
      </c>
      <c r="N125" s="21"/>
    </row>
    <row r="126" spans="2:14" x14ac:dyDescent="0.25">
      <c r="B126" s="22"/>
      <c r="C126" s="55"/>
      <c r="D126" s="24" t="s">
        <v>45</v>
      </c>
      <c r="E126" s="87">
        <v>0.66642685411198999</v>
      </c>
      <c r="F126" s="87">
        <v>0.18941136952707033</v>
      </c>
      <c r="G126" s="87">
        <v>0.60684885109631315</v>
      </c>
      <c r="H126" s="87">
        <v>0.687485018396778</v>
      </c>
      <c r="I126" s="87">
        <v>0.71706247198725714</v>
      </c>
      <c r="J126" s="87">
        <f t="shared" si="27"/>
        <v>4.3022688202652093E-2</v>
      </c>
      <c r="K126" s="56">
        <f>(I126-H126)*100</f>
        <v>2.9577453590479141</v>
      </c>
      <c r="L126" s="87">
        <f t="shared" si="29"/>
        <v>7.5980758522612213E-2</v>
      </c>
      <c r="M126" s="56">
        <f>(I126-E126)*100</f>
        <v>5.0635617875267158</v>
      </c>
      <c r="N126" s="87"/>
    </row>
    <row r="127" spans="2:14" x14ac:dyDescent="0.25">
      <c r="B127" s="22"/>
      <c r="C127" s="55"/>
      <c r="D127" s="24" t="s">
        <v>46</v>
      </c>
      <c r="E127" s="87">
        <v>0.5624298940248782</v>
      </c>
      <c r="F127" s="87">
        <v>0.24838953526589103</v>
      </c>
      <c r="G127" s="87">
        <v>0.51377160668744681</v>
      </c>
      <c r="H127" s="87">
        <v>0.51894025698768054</v>
      </c>
      <c r="I127" s="87">
        <v>0.56880907970029404</v>
      </c>
      <c r="J127" s="87">
        <f t="shared" si="27"/>
        <v>9.6097425553549609E-2</v>
      </c>
      <c r="K127" s="56">
        <f t="shared" ref="K127:K134" si="44">(I127-H127)*100</f>
        <v>4.9868822712613508</v>
      </c>
      <c r="L127" s="87">
        <f t="shared" si="29"/>
        <v>1.1342188143245613E-2</v>
      </c>
      <c r="M127" s="56">
        <f t="shared" ref="M127:M134" si="45">(I127-E127)*100</f>
        <v>0.63791856754158438</v>
      </c>
      <c r="N127" s="87"/>
    </row>
    <row r="128" spans="2:14" x14ac:dyDescent="0.25">
      <c r="B128" s="22"/>
      <c r="C128" s="55"/>
      <c r="D128" s="24" t="s">
        <v>47</v>
      </c>
      <c r="E128" s="87">
        <v>0.5434773538547123</v>
      </c>
      <c r="F128" s="87">
        <v>0.15964227388201138</v>
      </c>
      <c r="G128" s="87">
        <v>0.5465328844515398</v>
      </c>
      <c r="H128" s="87">
        <v>0.69208211455392676</v>
      </c>
      <c r="I128" s="87">
        <v>0.84663971865417198</v>
      </c>
      <c r="J128" s="87">
        <f t="shared" si="27"/>
        <v>0.22332263881701886</v>
      </c>
      <c r="K128" s="56">
        <f t="shared" si="44"/>
        <v>15.455760410024521</v>
      </c>
      <c r="L128" s="87">
        <f t="shared" si="29"/>
        <v>0.55781968218036182</v>
      </c>
      <c r="M128" s="56">
        <f t="shared" si="45"/>
        <v>30.316236479945967</v>
      </c>
      <c r="N128" s="87"/>
    </row>
    <row r="129" spans="2:14" x14ac:dyDescent="0.25">
      <c r="B129" s="22"/>
      <c r="C129" s="55"/>
      <c r="D129" s="24" t="s">
        <v>48</v>
      </c>
      <c r="E129" s="87">
        <v>0.70264720512342227</v>
      </c>
      <c r="F129" s="87">
        <v>0.33446980707448559</v>
      </c>
      <c r="G129" s="87">
        <v>0.60935386615172649</v>
      </c>
      <c r="H129" s="87">
        <v>0.71209590702710301</v>
      </c>
      <c r="I129" s="87">
        <v>0.76776192633133977</v>
      </c>
      <c r="J129" s="87">
        <f t="shared" si="27"/>
        <v>7.8172081534121363E-2</v>
      </c>
      <c r="K129" s="56">
        <f t="shared" si="44"/>
        <v>5.5666019304236762</v>
      </c>
      <c r="L129" s="87">
        <f t="shared" si="29"/>
        <v>9.2670575977712666E-2</v>
      </c>
      <c r="M129" s="56">
        <f t="shared" si="45"/>
        <v>6.5114721207917503</v>
      </c>
      <c r="N129" s="87"/>
    </row>
    <row r="130" spans="2:14" x14ac:dyDescent="0.25">
      <c r="B130" s="22"/>
      <c r="C130" s="55"/>
      <c r="D130" s="24" t="s">
        <v>49</v>
      </c>
      <c r="E130" s="87">
        <v>0.52990163420464786</v>
      </c>
      <c r="F130" s="87">
        <v>0.32166768107121119</v>
      </c>
      <c r="G130" s="87">
        <v>0.58159782989149456</v>
      </c>
      <c r="H130" s="87">
        <v>0.63796636216170066</v>
      </c>
      <c r="I130" s="87">
        <v>0.6363350982567022</v>
      </c>
      <c r="J130" s="87">
        <f t="shared" si="27"/>
        <v>-2.5569747901300621E-3</v>
      </c>
      <c r="K130" s="56">
        <f t="shared" si="44"/>
        <v>-0.1631263904998459</v>
      </c>
      <c r="L130" s="87">
        <f t="shared" si="29"/>
        <v>0.20085513457946758</v>
      </c>
      <c r="M130" s="56">
        <f t="shared" si="45"/>
        <v>10.643346405205435</v>
      </c>
      <c r="N130" s="87"/>
    </row>
    <row r="131" spans="2:14" x14ac:dyDescent="0.25">
      <c r="B131" s="22"/>
      <c r="C131" s="55"/>
      <c r="D131" s="24" t="s">
        <v>50</v>
      </c>
      <c r="E131" s="87">
        <v>0.68724503578083718</v>
      </c>
      <c r="F131" s="87">
        <v>0.58036895972083324</v>
      </c>
      <c r="G131" s="87">
        <v>0.78821510297482833</v>
      </c>
      <c r="H131" s="87">
        <v>0.79081355371510265</v>
      </c>
      <c r="I131" s="87">
        <v>0.82721106012071322</v>
      </c>
      <c r="J131" s="87">
        <f t="shared" si="27"/>
        <v>4.6025395283909143E-2</v>
      </c>
      <c r="K131" s="56">
        <f t="shared" si="44"/>
        <v>3.6397506405610569</v>
      </c>
      <c r="L131" s="87">
        <f t="shared" si="29"/>
        <v>0.2036624741579236</v>
      </c>
      <c r="M131" s="56">
        <f t="shared" si="45"/>
        <v>13.996602433987604</v>
      </c>
      <c r="N131" s="87"/>
    </row>
    <row r="132" spans="2:14" x14ac:dyDescent="0.25">
      <c r="B132" s="22"/>
      <c r="C132" s="55"/>
      <c r="D132" s="24" t="s">
        <v>51</v>
      </c>
      <c r="E132" s="87">
        <v>0.50721743109210515</v>
      </c>
      <c r="F132" s="87">
        <v>0.32454743225450267</v>
      </c>
      <c r="G132" s="87">
        <v>0.54580441057363549</v>
      </c>
      <c r="H132" s="87">
        <v>0.56318440795765257</v>
      </c>
      <c r="I132" s="87">
        <v>0.58773237222914743</v>
      </c>
      <c r="J132" s="87">
        <f t="shared" si="27"/>
        <v>4.3587791005287757E-2</v>
      </c>
      <c r="K132" s="56">
        <f t="shared" si="44"/>
        <v>2.454796427149486</v>
      </c>
      <c r="L132" s="87">
        <f t="shared" si="29"/>
        <v>0.15873851370542047</v>
      </c>
      <c r="M132" s="56">
        <f t="shared" si="45"/>
        <v>8.0514941137042264</v>
      </c>
      <c r="N132" s="87"/>
    </row>
    <row r="133" spans="2:14" x14ac:dyDescent="0.25">
      <c r="B133" s="22"/>
      <c r="C133" s="55"/>
      <c r="D133" s="24" t="s">
        <v>52</v>
      </c>
      <c r="E133" s="87">
        <v>0.72194320453487415</v>
      </c>
      <c r="F133" s="87">
        <v>0.27499896829315845</v>
      </c>
      <c r="G133" s="87">
        <v>0.71742325710048371</v>
      </c>
      <c r="H133" s="87">
        <v>0.79236088176089159</v>
      </c>
      <c r="I133" s="87">
        <v>0.85078106989560121</v>
      </c>
      <c r="J133" s="87">
        <f t="shared" si="27"/>
        <v>7.3729268417290328E-2</v>
      </c>
      <c r="K133" s="56">
        <f t="shared" si="44"/>
        <v>5.8420188134709612</v>
      </c>
      <c r="L133" s="87">
        <f t="shared" si="29"/>
        <v>0.17845983527711629</v>
      </c>
      <c r="M133" s="56">
        <f t="shared" si="45"/>
        <v>12.883786536072705</v>
      </c>
      <c r="N133" s="27"/>
    </row>
    <row r="134" spans="2:14" x14ac:dyDescent="0.25">
      <c r="B134" s="22"/>
      <c r="C134" s="57"/>
      <c r="D134" s="29" t="s">
        <v>53</v>
      </c>
      <c r="E134" s="87">
        <v>0.60278332570880244</v>
      </c>
      <c r="F134" s="87">
        <v>0.17472317897920117</v>
      </c>
      <c r="G134" s="87">
        <v>0.48620287491195902</v>
      </c>
      <c r="H134" s="87">
        <v>0.72166812060746055</v>
      </c>
      <c r="I134" s="87">
        <v>0.67557003059312359</v>
      </c>
      <c r="J134" s="87">
        <f t="shared" si="27"/>
        <v>-6.3877132296676908E-2</v>
      </c>
      <c r="K134" s="56">
        <f t="shared" si="44"/>
        <v>-4.6098090014336961</v>
      </c>
      <c r="L134" s="87">
        <f t="shared" si="29"/>
        <v>0.1207510257499782</v>
      </c>
      <c r="M134" s="56">
        <f t="shared" si="45"/>
        <v>7.2786704884321152</v>
      </c>
      <c r="N134" s="58"/>
    </row>
    <row r="135" spans="2:14" x14ac:dyDescent="0.25">
      <c r="B135" s="22"/>
      <c r="C135" s="59" t="s">
        <v>37</v>
      </c>
      <c r="D135" s="82" t="s">
        <v>43</v>
      </c>
      <c r="E135" s="83">
        <v>131626.85714285713</v>
      </c>
      <c r="F135" s="83">
        <v>94967</v>
      </c>
      <c r="G135" s="83">
        <v>124574</v>
      </c>
      <c r="H135" s="83">
        <v>371691</v>
      </c>
      <c r="I135" s="83">
        <v>382581</v>
      </c>
      <c r="J135" s="84">
        <f t="shared" si="27"/>
        <v>2.9298530230756237E-2</v>
      </c>
      <c r="K135" s="83">
        <f t="shared" ref="K135:K136" si="46">I135-H135</f>
        <v>10890</v>
      </c>
      <c r="L135" s="84">
        <f t="shared" si="29"/>
        <v>1.9065572809717515</v>
      </c>
      <c r="M135" s="83">
        <f t="shared" ref="M135:M136" si="47">I135-E135</f>
        <v>250954.14285714287</v>
      </c>
      <c r="N135" s="84">
        <f>I135/$I$135</f>
        <v>1</v>
      </c>
    </row>
    <row r="136" spans="2:14" x14ac:dyDescent="0.25">
      <c r="B136" s="22"/>
      <c r="C136" s="36"/>
      <c r="D136" s="33" t="s">
        <v>44</v>
      </c>
      <c r="E136" s="34">
        <v>46229.571428571428</v>
      </c>
      <c r="F136" s="34">
        <v>22136.857142857141</v>
      </c>
      <c r="G136" s="34">
        <v>44006.428571428572</v>
      </c>
      <c r="H136" s="34">
        <v>45709.428571428572</v>
      </c>
      <c r="I136" s="34">
        <v>46354</v>
      </c>
      <c r="J136" s="45">
        <f t="shared" si="27"/>
        <v>1.4101498284192715E-2</v>
      </c>
      <c r="K136" s="34">
        <f t="shared" si="46"/>
        <v>644.57142857142753</v>
      </c>
      <c r="L136" s="45">
        <f t="shared" si="29"/>
        <v>2.6915363388306801E-3</v>
      </c>
      <c r="M136" s="34">
        <f t="shared" si="47"/>
        <v>124.42857142857247</v>
      </c>
      <c r="N136" s="47">
        <f t="shared" ref="N136:N145" si="48">I136/$I$135</f>
        <v>0.12116127042377954</v>
      </c>
    </row>
    <row r="137" spans="2:14" x14ac:dyDescent="0.25">
      <c r="B137" s="22"/>
      <c r="C137" s="36"/>
      <c r="D137" s="4" t="s">
        <v>45</v>
      </c>
      <c r="E137" s="37">
        <v>41128.142857142855</v>
      </c>
      <c r="F137" s="37">
        <v>17129.571428571428</v>
      </c>
      <c r="G137" s="37">
        <v>37622.857142857145</v>
      </c>
      <c r="H137" s="37">
        <v>37383.714285714283</v>
      </c>
      <c r="I137" s="37">
        <v>37637.142857142855</v>
      </c>
      <c r="J137" s="95">
        <f>I137/H137-1</f>
        <v>6.7791169569637599E-3</v>
      </c>
      <c r="K137" s="37">
        <f>I137-H137</f>
        <v>253.42857142857247</v>
      </c>
      <c r="L137" s="95">
        <f>I137/E137-1</f>
        <v>-8.4881051209286684E-2</v>
      </c>
      <c r="M137" s="37">
        <f>I137-E137</f>
        <v>-3491</v>
      </c>
      <c r="N137" s="96">
        <f t="shared" si="48"/>
        <v>9.8376926342768858E-2</v>
      </c>
    </row>
    <row r="138" spans="2:14" x14ac:dyDescent="0.25">
      <c r="B138" s="22"/>
      <c r="C138" s="36"/>
      <c r="D138" s="4" t="s">
        <v>46</v>
      </c>
      <c r="E138" s="37">
        <v>1127</v>
      </c>
      <c r="F138" s="37">
        <v>573.42857142857144</v>
      </c>
      <c r="G138" s="37">
        <v>832</v>
      </c>
      <c r="H138" s="37">
        <v>890.71428571428567</v>
      </c>
      <c r="I138" s="37">
        <v>890.71428571428567</v>
      </c>
      <c r="J138" s="95">
        <f t="shared" ref="J138:J145" si="49">I138/H138-1</f>
        <v>0</v>
      </c>
      <c r="K138" s="37">
        <f t="shared" ref="K138:K145" si="50">I138-H138</f>
        <v>0</v>
      </c>
      <c r="L138" s="95">
        <f t="shared" ref="L138:L145" si="51">I138/E138-1</f>
        <v>-0.20965901888705796</v>
      </c>
      <c r="M138" s="37">
        <f t="shared" ref="M138:M145" si="52">I138-E138</f>
        <v>-236.28571428571433</v>
      </c>
      <c r="N138" s="96">
        <f t="shared" si="48"/>
        <v>2.3281717746419339E-3</v>
      </c>
    </row>
    <row r="139" spans="2:14" x14ac:dyDescent="0.25">
      <c r="B139" s="22"/>
      <c r="C139" s="36"/>
      <c r="D139" s="4" t="s">
        <v>47</v>
      </c>
      <c r="E139" s="37">
        <v>4070</v>
      </c>
      <c r="F139" s="37">
        <v>3741.1428571428573</v>
      </c>
      <c r="G139" s="37">
        <v>4562</v>
      </c>
      <c r="H139" s="37">
        <v>4439.4285714285716</v>
      </c>
      <c r="I139" s="37">
        <v>4379.7142857142853</v>
      </c>
      <c r="J139" s="95">
        <f t="shared" si="49"/>
        <v>-1.3450894581027328E-2</v>
      </c>
      <c r="K139" s="37">
        <f t="shared" si="50"/>
        <v>-59.714285714286234</v>
      </c>
      <c r="L139" s="95">
        <f t="shared" si="51"/>
        <v>7.6096876096876098E-2</v>
      </c>
      <c r="M139" s="37">
        <f t="shared" si="52"/>
        <v>309.71428571428532</v>
      </c>
      <c r="N139" s="96">
        <f t="shared" si="48"/>
        <v>1.1447809184759006E-2</v>
      </c>
    </row>
    <row r="140" spans="2:14" x14ac:dyDescent="0.25">
      <c r="B140" s="22"/>
      <c r="C140" s="36"/>
      <c r="D140" s="4" t="s">
        <v>48</v>
      </c>
      <c r="E140" s="37">
        <v>21244.714285714286</v>
      </c>
      <c r="F140" s="37">
        <v>7405.7142857142853</v>
      </c>
      <c r="G140" s="37">
        <v>18349.571428571428</v>
      </c>
      <c r="H140" s="37">
        <v>19048.857142857141</v>
      </c>
      <c r="I140" s="37">
        <v>19982.857142857141</v>
      </c>
      <c r="J140" s="95">
        <f t="shared" si="49"/>
        <v>4.9031812932159413E-2</v>
      </c>
      <c r="K140" s="37">
        <f t="shared" si="50"/>
        <v>934</v>
      </c>
      <c r="L140" s="95">
        <f t="shared" si="51"/>
        <v>-5.9396286807474885E-2</v>
      </c>
      <c r="M140" s="37">
        <f t="shared" si="52"/>
        <v>-1261.8571428571449</v>
      </c>
      <c r="N140" s="96">
        <f t="shared" si="48"/>
        <v>5.2231702940964506E-2</v>
      </c>
    </row>
    <row r="141" spans="2:14" x14ac:dyDescent="0.25">
      <c r="B141" s="22"/>
      <c r="C141" s="36"/>
      <c r="D141" s="4" t="s">
        <v>49</v>
      </c>
      <c r="E141" s="37">
        <v>722.57142857142856</v>
      </c>
      <c r="F141" s="37">
        <v>465</v>
      </c>
      <c r="G141" s="37">
        <v>646.71428571428567</v>
      </c>
      <c r="H141" s="37">
        <v>663</v>
      </c>
      <c r="I141" s="37">
        <v>673</v>
      </c>
      <c r="J141" s="95">
        <f t="shared" si="49"/>
        <v>1.5082956259426794E-2</v>
      </c>
      <c r="K141" s="37">
        <f t="shared" si="50"/>
        <v>10</v>
      </c>
      <c r="L141" s="95">
        <f t="shared" si="51"/>
        <v>-6.8604191379992074E-2</v>
      </c>
      <c r="M141" s="37">
        <f t="shared" si="52"/>
        <v>-49.571428571428555</v>
      </c>
      <c r="N141" s="96">
        <f t="shared" si="48"/>
        <v>1.7591046079130956E-3</v>
      </c>
    </row>
    <row r="142" spans="2:14" x14ac:dyDescent="0.25">
      <c r="B142" s="22"/>
      <c r="C142" s="36"/>
      <c r="D142" s="4" t="s">
        <v>50</v>
      </c>
      <c r="E142" s="37">
        <v>4121</v>
      </c>
      <c r="F142" s="37">
        <v>2206.5714285714284</v>
      </c>
      <c r="G142" s="37">
        <v>4286.7142857142853</v>
      </c>
      <c r="H142" s="37">
        <v>4791</v>
      </c>
      <c r="I142" s="37">
        <v>4797</v>
      </c>
      <c r="J142" s="95">
        <f t="shared" si="49"/>
        <v>1.2523481527864089E-3</v>
      </c>
      <c r="K142" s="37">
        <f t="shared" si="50"/>
        <v>6</v>
      </c>
      <c r="L142" s="95">
        <f t="shared" si="51"/>
        <v>0.16403785488959</v>
      </c>
      <c r="M142" s="37">
        <f t="shared" si="52"/>
        <v>676</v>
      </c>
      <c r="N142" s="96">
        <f t="shared" si="48"/>
        <v>1.2538521254322614E-2</v>
      </c>
    </row>
    <row r="143" spans="2:14" x14ac:dyDescent="0.25">
      <c r="B143" s="22"/>
      <c r="C143" s="36"/>
      <c r="D143" s="4" t="s">
        <v>51</v>
      </c>
      <c r="E143" s="37">
        <v>2711.8571428571427</v>
      </c>
      <c r="F143" s="37">
        <v>2148.2857142857142</v>
      </c>
      <c r="G143" s="37">
        <v>2602.4285714285716</v>
      </c>
      <c r="H143" s="37">
        <v>2802</v>
      </c>
      <c r="I143" s="37">
        <v>2772</v>
      </c>
      <c r="J143" s="95">
        <f t="shared" si="49"/>
        <v>-1.0706638115631661E-2</v>
      </c>
      <c r="K143" s="37">
        <f t="shared" si="50"/>
        <v>-30</v>
      </c>
      <c r="L143" s="95">
        <f t="shared" si="51"/>
        <v>2.2177737976083911E-2</v>
      </c>
      <c r="M143" s="37">
        <f t="shared" si="52"/>
        <v>60.142857142857338</v>
      </c>
      <c r="N143" s="96">
        <f t="shared" si="48"/>
        <v>7.2455244771695406E-3</v>
      </c>
    </row>
    <row r="144" spans="2:14" x14ac:dyDescent="0.25">
      <c r="B144" s="22"/>
      <c r="C144" s="36"/>
      <c r="D144" s="4" t="s">
        <v>52</v>
      </c>
      <c r="E144" s="37">
        <v>6890</v>
      </c>
      <c r="F144" s="37">
        <v>3304.5714285714284</v>
      </c>
      <c r="G144" s="37">
        <v>6412</v>
      </c>
      <c r="H144" s="37">
        <v>6313</v>
      </c>
      <c r="I144" s="37">
        <v>6415</v>
      </c>
      <c r="J144" s="49">
        <f t="shared" si="49"/>
        <v>1.6157136068430278E-2</v>
      </c>
      <c r="K144" s="37">
        <f t="shared" si="50"/>
        <v>102</v>
      </c>
      <c r="L144" s="49">
        <f t="shared" si="51"/>
        <v>-6.8940493468795383E-2</v>
      </c>
      <c r="M144" s="37">
        <f t="shared" si="52"/>
        <v>-475</v>
      </c>
      <c r="N144" s="51">
        <f t="shared" si="48"/>
        <v>1.6767691024907144E-2</v>
      </c>
    </row>
    <row r="145" spans="2:14" x14ac:dyDescent="0.25">
      <c r="B145" s="61"/>
      <c r="C145" s="40"/>
      <c r="D145" s="41" t="s">
        <v>53</v>
      </c>
      <c r="E145" s="90">
        <v>3382</v>
      </c>
      <c r="F145" s="90">
        <v>2627.2857142857142</v>
      </c>
      <c r="G145" s="90">
        <v>3310.7142857142858</v>
      </c>
      <c r="H145" s="90">
        <v>3071.2857142857142</v>
      </c>
      <c r="I145" s="90">
        <v>3089.4285714285716</v>
      </c>
      <c r="J145" s="79">
        <f t="shared" si="49"/>
        <v>5.9072515000697656E-3</v>
      </c>
      <c r="K145" s="90">
        <f t="shared" si="50"/>
        <v>18.142857142857338</v>
      </c>
      <c r="L145" s="79">
        <f t="shared" si="51"/>
        <v>-8.6508405846075775E-2</v>
      </c>
      <c r="M145" s="90">
        <f t="shared" si="52"/>
        <v>-292.57142857142844</v>
      </c>
      <c r="N145" s="73">
        <f t="shared" si="48"/>
        <v>8.0752273934894085E-3</v>
      </c>
    </row>
    <row r="146" spans="2:14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4"/>
    </row>
    <row r="147" spans="2:14" x14ac:dyDescent="0.25">
      <c r="B147" s="66" t="s">
        <v>55</v>
      </c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</row>
    <row r="148" spans="2:14" x14ac:dyDescent="0.25">
      <c r="B148" s="78"/>
    </row>
    <row r="150" spans="2:14" ht="21.75" thickBot="1" x14ac:dyDescent="0.3">
      <c r="B150" s="12" t="s">
        <v>56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16" t="s">
        <v>42</v>
      </c>
      <c r="C153" s="17" t="s">
        <v>8</v>
      </c>
      <c r="D153" s="82" t="s">
        <v>43</v>
      </c>
      <c r="E153" s="83">
        <v>4831573</v>
      </c>
      <c r="F153" s="83">
        <v>1565303</v>
      </c>
      <c r="G153" s="83">
        <v>2335438</v>
      </c>
      <c r="H153" s="83">
        <v>4757683</v>
      </c>
      <c r="I153" s="83">
        <v>5188807</v>
      </c>
      <c r="J153" s="84">
        <f>I153/H153-1</f>
        <v>9.0616377762032574E-2</v>
      </c>
      <c r="K153" s="83">
        <f>I153-H153</f>
        <v>431124</v>
      </c>
      <c r="L153" s="84">
        <f>I153/E153-1</f>
        <v>7.3937411273719666E-2</v>
      </c>
      <c r="M153" s="83">
        <f>I153-E153</f>
        <v>357234</v>
      </c>
      <c r="N153" s="84">
        <f>I153/$I$153</f>
        <v>1</v>
      </c>
    </row>
    <row r="154" spans="2:14" x14ac:dyDescent="0.25">
      <c r="B154" s="22"/>
      <c r="C154" s="23"/>
      <c r="D154" s="18" t="s">
        <v>44</v>
      </c>
      <c r="E154" s="19">
        <v>1762715</v>
      </c>
      <c r="F154" s="19">
        <v>550867</v>
      </c>
      <c r="G154" s="19">
        <v>881045</v>
      </c>
      <c r="H154" s="19">
        <v>1757049</v>
      </c>
      <c r="I154" s="19">
        <v>1888332</v>
      </c>
      <c r="J154" s="21">
        <f t="shared" ref="J154" si="53">I154/H154-1</f>
        <v>7.4717893467968199E-2</v>
      </c>
      <c r="K154" s="19">
        <f t="shared" ref="K154" si="54">I154-H154</f>
        <v>131283</v>
      </c>
      <c r="L154" s="21">
        <f t="shared" ref="L154" si="55">I154/E154-1</f>
        <v>7.1263363618055076E-2</v>
      </c>
      <c r="M154" s="19">
        <f t="shared" ref="M154" si="56">I154-E154</f>
        <v>125617</v>
      </c>
      <c r="N154" s="21">
        <f t="shared" ref="N154:N163" si="57">I154/$I$153</f>
        <v>0.36392411589022294</v>
      </c>
    </row>
    <row r="155" spans="2:14" x14ac:dyDescent="0.25">
      <c r="B155" s="22"/>
      <c r="C155" s="23"/>
      <c r="D155" s="24" t="s">
        <v>45</v>
      </c>
      <c r="E155" s="25">
        <v>1299411</v>
      </c>
      <c r="F155" s="25">
        <v>375345</v>
      </c>
      <c r="G155" s="25">
        <v>492258</v>
      </c>
      <c r="H155" s="25">
        <v>1243535</v>
      </c>
      <c r="I155" s="25">
        <v>1319978</v>
      </c>
      <c r="J155" s="87">
        <f>I155/H155-1</f>
        <v>6.1472334916186533E-2</v>
      </c>
      <c r="K155" s="25">
        <f>I155-H155</f>
        <v>76443</v>
      </c>
      <c r="L155" s="87">
        <f>I155/E155-1</f>
        <v>1.5827940505352078E-2</v>
      </c>
      <c r="M155" s="25">
        <f>I155-E155</f>
        <v>20567</v>
      </c>
      <c r="N155" s="87">
        <f t="shared" si="57"/>
        <v>0.25438949646807058</v>
      </c>
    </row>
    <row r="156" spans="2:14" x14ac:dyDescent="0.25">
      <c r="B156" s="22"/>
      <c r="C156" s="23"/>
      <c r="D156" s="24" t="s">
        <v>46</v>
      </c>
      <c r="E156" s="25">
        <v>45076</v>
      </c>
      <c r="F156" s="25">
        <v>12633</v>
      </c>
      <c r="G156" s="25">
        <v>20161</v>
      </c>
      <c r="H156" s="25">
        <v>37751</v>
      </c>
      <c r="I156" s="25">
        <v>51166</v>
      </c>
      <c r="J156" s="87">
        <f t="shared" ref="J156:J218" si="58">I156/H156-1</f>
        <v>0.3553548250377474</v>
      </c>
      <c r="K156" s="25">
        <f t="shared" ref="K156:K185" si="59">I156-H156</f>
        <v>13415</v>
      </c>
      <c r="L156" s="87">
        <f t="shared" ref="L156:L218" si="60">I156/E156-1</f>
        <v>0.13510515573697757</v>
      </c>
      <c r="M156" s="25">
        <f t="shared" ref="M156:M185" si="61">I156-E156</f>
        <v>6090</v>
      </c>
      <c r="N156" s="87">
        <f t="shared" si="57"/>
        <v>9.8608408445332429E-3</v>
      </c>
    </row>
    <row r="157" spans="2:14" x14ac:dyDescent="0.25">
      <c r="B157" s="22"/>
      <c r="C157" s="23"/>
      <c r="D157" s="24" t="s">
        <v>47</v>
      </c>
      <c r="E157" s="25">
        <v>137126</v>
      </c>
      <c r="F157" s="25">
        <v>55313</v>
      </c>
      <c r="G157" s="25">
        <v>70304</v>
      </c>
      <c r="H157" s="25">
        <v>161080</v>
      </c>
      <c r="I157" s="25">
        <v>179837</v>
      </c>
      <c r="J157" s="87">
        <f t="shared" si="58"/>
        <v>0.116445244598957</v>
      </c>
      <c r="K157" s="25">
        <f t="shared" si="59"/>
        <v>18757</v>
      </c>
      <c r="L157" s="87">
        <f t="shared" si="60"/>
        <v>0.31147266018114728</v>
      </c>
      <c r="M157" s="25">
        <f t="shared" si="61"/>
        <v>42711</v>
      </c>
      <c r="N157" s="87">
        <f t="shared" si="57"/>
        <v>3.4658641186692818E-2</v>
      </c>
    </row>
    <row r="158" spans="2:14" x14ac:dyDescent="0.25">
      <c r="B158" s="22"/>
      <c r="C158" s="23"/>
      <c r="D158" s="24" t="s">
        <v>48</v>
      </c>
      <c r="E158" s="25">
        <v>791721</v>
      </c>
      <c r="F158" s="25">
        <v>225835</v>
      </c>
      <c r="G158" s="25">
        <v>354204</v>
      </c>
      <c r="H158" s="25">
        <v>710225</v>
      </c>
      <c r="I158" s="25">
        <v>797848</v>
      </c>
      <c r="J158" s="87">
        <f t="shared" si="58"/>
        <v>0.12337357879545219</v>
      </c>
      <c r="K158" s="25">
        <f t="shared" si="59"/>
        <v>87623</v>
      </c>
      <c r="L158" s="87">
        <f t="shared" si="60"/>
        <v>7.7388372924300786E-3</v>
      </c>
      <c r="M158" s="25">
        <f t="shared" si="61"/>
        <v>6127</v>
      </c>
      <c r="N158" s="87">
        <f t="shared" si="57"/>
        <v>0.1537632831593081</v>
      </c>
    </row>
    <row r="159" spans="2:14" x14ac:dyDescent="0.25">
      <c r="B159" s="22"/>
      <c r="C159" s="23"/>
      <c r="D159" s="24" t="s">
        <v>49</v>
      </c>
      <c r="E159" s="25">
        <v>55887</v>
      </c>
      <c r="F159" s="25">
        <v>24221</v>
      </c>
      <c r="G159" s="25">
        <v>33444</v>
      </c>
      <c r="H159" s="25">
        <v>51485</v>
      </c>
      <c r="I159" s="25">
        <v>58157</v>
      </c>
      <c r="J159" s="87">
        <f t="shared" si="58"/>
        <v>0.12959114305137409</v>
      </c>
      <c r="K159" s="25">
        <f t="shared" si="59"/>
        <v>6672</v>
      </c>
      <c r="L159" s="87">
        <f t="shared" si="60"/>
        <v>4.0617674951240801E-2</v>
      </c>
      <c r="M159" s="25">
        <f t="shared" si="61"/>
        <v>2270</v>
      </c>
      <c r="N159" s="87">
        <f t="shared" si="57"/>
        <v>1.1208164034622988E-2</v>
      </c>
    </row>
    <row r="160" spans="2:14" x14ac:dyDescent="0.25">
      <c r="B160" s="22"/>
      <c r="C160" s="23"/>
      <c r="D160" s="24" t="s">
        <v>50</v>
      </c>
      <c r="E160" s="25">
        <v>142901</v>
      </c>
      <c r="F160" s="25">
        <v>77467</v>
      </c>
      <c r="G160" s="25">
        <v>107459</v>
      </c>
      <c r="H160" s="25">
        <v>198873</v>
      </c>
      <c r="I160" s="25">
        <v>252588</v>
      </c>
      <c r="J160" s="87">
        <f t="shared" si="58"/>
        <v>0.27009699657570407</v>
      </c>
      <c r="K160" s="25">
        <f t="shared" si="59"/>
        <v>53715</v>
      </c>
      <c r="L160" s="87">
        <f t="shared" si="60"/>
        <v>0.76757335498002122</v>
      </c>
      <c r="M160" s="25">
        <f t="shared" si="61"/>
        <v>109687</v>
      </c>
      <c r="N160" s="87">
        <f t="shared" si="57"/>
        <v>4.8679397788354818E-2</v>
      </c>
    </row>
    <row r="161" spans="2:14" x14ac:dyDescent="0.25">
      <c r="B161" s="22"/>
      <c r="C161" s="23"/>
      <c r="D161" s="24" t="s">
        <v>51</v>
      </c>
      <c r="E161" s="25">
        <v>220415</v>
      </c>
      <c r="F161" s="25">
        <v>103516</v>
      </c>
      <c r="G161" s="25">
        <v>164258</v>
      </c>
      <c r="H161" s="25">
        <v>229131</v>
      </c>
      <c r="I161" s="25">
        <v>239109</v>
      </c>
      <c r="J161" s="87">
        <f t="shared" si="58"/>
        <v>4.3547141155059865E-2</v>
      </c>
      <c r="K161" s="25">
        <f t="shared" si="59"/>
        <v>9978</v>
      </c>
      <c r="L161" s="87">
        <f t="shared" si="60"/>
        <v>8.4812739604836374E-2</v>
      </c>
      <c r="M161" s="25">
        <f t="shared" si="61"/>
        <v>18694</v>
      </c>
      <c r="N161" s="87">
        <f t="shared" si="57"/>
        <v>4.6081690839532091E-2</v>
      </c>
    </row>
    <row r="162" spans="2:14" x14ac:dyDescent="0.25">
      <c r="B162" s="22"/>
      <c r="C162" s="23"/>
      <c r="D162" s="24" t="s">
        <v>52</v>
      </c>
      <c r="E162" s="25">
        <v>250224</v>
      </c>
      <c r="F162" s="25">
        <v>96681</v>
      </c>
      <c r="G162" s="25">
        <v>140346</v>
      </c>
      <c r="H162" s="25">
        <v>257117</v>
      </c>
      <c r="I162" s="25">
        <v>278594</v>
      </c>
      <c r="J162" s="27">
        <f t="shared" si="58"/>
        <v>8.3530066078866927E-2</v>
      </c>
      <c r="K162" s="25">
        <f t="shared" si="59"/>
        <v>21477</v>
      </c>
      <c r="L162" s="27">
        <f t="shared" si="60"/>
        <v>0.1133784129420039</v>
      </c>
      <c r="M162" s="25">
        <f t="shared" si="61"/>
        <v>28370</v>
      </c>
      <c r="N162" s="27">
        <f t="shared" si="57"/>
        <v>5.3691339839774345E-2</v>
      </c>
    </row>
    <row r="163" spans="2:14" x14ac:dyDescent="0.25">
      <c r="B163" s="22"/>
      <c r="C163" s="28"/>
      <c r="D163" s="29" t="s">
        <v>53</v>
      </c>
      <c r="E163" s="88">
        <v>126097</v>
      </c>
      <c r="F163" s="88">
        <v>43425</v>
      </c>
      <c r="G163" s="88">
        <v>71959</v>
      </c>
      <c r="H163" s="88">
        <v>111437</v>
      </c>
      <c r="I163" s="88">
        <v>123198</v>
      </c>
      <c r="J163" s="58">
        <f t="shared" si="58"/>
        <v>0.10553945278498156</v>
      </c>
      <c r="K163" s="88">
        <f t="shared" si="59"/>
        <v>11761</v>
      </c>
      <c r="L163" s="58">
        <f t="shared" si="60"/>
        <v>-2.2990237674171521E-2</v>
      </c>
      <c r="M163" s="88">
        <f t="shared" si="61"/>
        <v>-2899</v>
      </c>
      <c r="N163" s="58">
        <f t="shared" si="57"/>
        <v>2.3743029948888057E-2</v>
      </c>
    </row>
    <row r="164" spans="2:14" x14ac:dyDescent="0.25">
      <c r="B164" s="22"/>
      <c r="C164" s="32" t="s">
        <v>18</v>
      </c>
      <c r="D164" s="82" t="s">
        <v>43</v>
      </c>
      <c r="E164" s="83">
        <v>4924849</v>
      </c>
      <c r="F164" s="83">
        <v>1664028</v>
      </c>
      <c r="G164" s="83">
        <v>2347681</v>
      </c>
      <c r="H164" s="83">
        <v>4832844</v>
      </c>
      <c r="I164" s="83">
        <v>5281361</v>
      </c>
      <c r="J164" s="84">
        <f>I164/H164-1</f>
        <v>9.2806016498773847E-2</v>
      </c>
      <c r="K164" s="83">
        <f>I164-H164</f>
        <v>448517</v>
      </c>
      <c r="L164" s="84">
        <f>I164/E164-1</f>
        <v>7.2390442833881741E-2</v>
      </c>
      <c r="M164" s="83">
        <f>I164-E164</f>
        <v>356512</v>
      </c>
      <c r="N164" s="84">
        <f t="shared" ref="N164:N174" si="62">I164/$I$164</f>
        <v>1</v>
      </c>
    </row>
    <row r="165" spans="2:14" x14ac:dyDescent="0.25">
      <c r="B165" s="22"/>
      <c r="C165" s="36"/>
      <c r="D165" s="33" t="s">
        <v>44</v>
      </c>
      <c r="E165" s="34">
        <v>1799528</v>
      </c>
      <c r="F165" s="34">
        <v>590539</v>
      </c>
      <c r="G165" s="34">
        <v>886032</v>
      </c>
      <c r="H165" s="34">
        <v>1785371</v>
      </c>
      <c r="I165" s="34">
        <v>1925016</v>
      </c>
      <c r="J165" s="102">
        <f t="shared" ref="J165" si="63">I165/H165-1</f>
        <v>7.8216236289264218E-2</v>
      </c>
      <c r="K165" s="34">
        <f t="shared" ref="K165" si="64">I165-H165</f>
        <v>139645</v>
      </c>
      <c r="L165" s="102">
        <f t="shared" ref="L165" si="65">I165/E165-1</f>
        <v>6.9733841318390111E-2</v>
      </c>
      <c r="M165" s="34">
        <f t="shared" ref="M165" si="66">I165-E165</f>
        <v>125488</v>
      </c>
      <c r="N165" s="47">
        <f t="shared" si="62"/>
        <v>0.3644924101950236</v>
      </c>
    </row>
    <row r="166" spans="2:14" x14ac:dyDescent="0.25">
      <c r="B166" s="22"/>
      <c r="C166" s="36"/>
      <c r="D166" s="4" t="s">
        <v>45</v>
      </c>
      <c r="E166" s="37">
        <v>1327537</v>
      </c>
      <c r="F166" s="37">
        <v>404818</v>
      </c>
      <c r="G166" s="37">
        <v>494807</v>
      </c>
      <c r="H166" s="37">
        <v>1265143</v>
      </c>
      <c r="I166" s="37">
        <v>1346080</v>
      </c>
      <c r="J166" s="103">
        <f>I166/H166-1</f>
        <v>6.3974586272065759E-2</v>
      </c>
      <c r="K166" s="37">
        <f>I166-H166</f>
        <v>80937</v>
      </c>
      <c r="L166" s="103">
        <f>I166/E166-1</f>
        <v>1.3967972267439732E-2</v>
      </c>
      <c r="M166" s="37">
        <f>I166-E166</f>
        <v>18543</v>
      </c>
      <c r="N166" s="96">
        <f t="shared" si="62"/>
        <v>0.25487369638242868</v>
      </c>
    </row>
    <row r="167" spans="2:14" x14ac:dyDescent="0.25">
      <c r="B167" s="22"/>
      <c r="C167" s="36"/>
      <c r="D167" s="4" t="s">
        <v>46</v>
      </c>
      <c r="E167" s="37">
        <v>45810</v>
      </c>
      <c r="F167" s="37">
        <v>13335</v>
      </c>
      <c r="G167" s="37">
        <v>20284</v>
      </c>
      <c r="H167" s="37">
        <v>38233</v>
      </c>
      <c r="I167" s="37">
        <v>51566</v>
      </c>
      <c r="J167" s="103">
        <f t="shared" ref="J167:J174" si="67">I167/H167-1</f>
        <v>0.34873015457850554</v>
      </c>
      <c r="K167" s="37">
        <f t="shared" ref="K167:K174" si="68">I167-H167</f>
        <v>13333</v>
      </c>
      <c r="L167" s="103">
        <f t="shared" ref="L167:L174" si="69">I167/E167-1</f>
        <v>0.12564942152368475</v>
      </c>
      <c r="M167" s="37">
        <f t="shared" ref="M167:M174" si="70">I167-E167</f>
        <v>5756</v>
      </c>
      <c r="N167" s="96">
        <f t="shared" si="62"/>
        <v>9.7637711188460694E-3</v>
      </c>
    </row>
    <row r="168" spans="2:14" x14ac:dyDescent="0.25">
      <c r="B168" s="22"/>
      <c r="C168" s="36"/>
      <c r="D168" s="4" t="s">
        <v>47</v>
      </c>
      <c r="E168" s="37">
        <v>139160</v>
      </c>
      <c r="F168" s="37">
        <v>57877</v>
      </c>
      <c r="G168" s="37">
        <v>71245</v>
      </c>
      <c r="H168" s="37">
        <v>164270</v>
      </c>
      <c r="I168" s="37">
        <v>183368</v>
      </c>
      <c r="J168" s="103">
        <f t="shared" si="67"/>
        <v>0.11625981615632797</v>
      </c>
      <c r="K168" s="37">
        <f t="shared" si="68"/>
        <v>19098</v>
      </c>
      <c r="L168" s="103">
        <f t="shared" si="69"/>
        <v>0.31767749353262431</v>
      </c>
      <c r="M168" s="37">
        <f t="shared" si="70"/>
        <v>44208</v>
      </c>
      <c r="N168" s="96">
        <f t="shared" si="62"/>
        <v>3.4719838314404186E-2</v>
      </c>
    </row>
    <row r="169" spans="2:14" x14ac:dyDescent="0.25">
      <c r="B169" s="22"/>
      <c r="C169" s="36"/>
      <c r="D169" s="4" t="s">
        <v>48</v>
      </c>
      <c r="E169" s="37">
        <v>806433</v>
      </c>
      <c r="F169" s="37">
        <v>240954</v>
      </c>
      <c r="G169" s="37">
        <v>355287</v>
      </c>
      <c r="H169" s="37">
        <v>720575</v>
      </c>
      <c r="I169" s="37">
        <v>811299</v>
      </c>
      <c r="J169" s="103">
        <f t="shared" si="67"/>
        <v>0.12590500641848523</v>
      </c>
      <c r="K169" s="37">
        <f t="shared" si="68"/>
        <v>90724</v>
      </c>
      <c r="L169" s="103">
        <f t="shared" si="69"/>
        <v>6.0339792642414292E-3</v>
      </c>
      <c r="M169" s="37">
        <f t="shared" si="70"/>
        <v>4866</v>
      </c>
      <c r="N169" s="96">
        <f t="shared" si="62"/>
        <v>0.15361551690937242</v>
      </c>
    </row>
    <row r="170" spans="2:14" x14ac:dyDescent="0.25">
      <c r="B170" s="22"/>
      <c r="C170" s="36"/>
      <c r="D170" s="4" t="s">
        <v>49</v>
      </c>
      <c r="E170" s="37">
        <v>56230</v>
      </c>
      <c r="F170" s="37">
        <v>24525</v>
      </c>
      <c r="G170" s="37">
        <v>33497</v>
      </c>
      <c r="H170" s="37">
        <v>51855</v>
      </c>
      <c r="I170" s="37">
        <v>58492</v>
      </c>
      <c r="J170" s="103">
        <f t="shared" si="67"/>
        <v>0.127991514800887</v>
      </c>
      <c r="K170" s="37">
        <f t="shared" si="68"/>
        <v>6637</v>
      </c>
      <c r="L170" s="103">
        <f t="shared" si="69"/>
        <v>4.0227636492975227E-2</v>
      </c>
      <c r="M170" s="37">
        <f t="shared" si="70"/>
        <v>2262</v>
      </c>
      <c r="N170" s="96">
        <f t="shared" si="62"/>
        <v>1.1075175508737236E-2</v>
      </c>
    </row>
    <row r="171" spans="2:14" x14ac:dyDescent="0.25">
      <c r="B171" s="22"/>
      <c r="C171" s="36"/>
      <c r="D171" s="4" t="s">
        <v>50</v>
      </c>
      <c r="E171" s="37">
        <v>146100</v>
      </c>
      <c r="F171" s="37">
        <v>80970</v>
      </c>
      <c r="G171" s="37">
        <v>108554</v>
      </c>
      <c r="H171" s="37">
        <v>202302</v>
      </c>
      <c r="I171" s="37">
        <v>255835</v>
      </c>
      <c r="J171" s="103">
        <f t="shared" si="67"/>
        <v>0.26461923263240106</v>
      </c>
      <c r="K171" s="37">
        <f t="shared" si="68"/>
        <v>53533</v>
      </c>
      <c r="L171" s="103">
        <f t="shared" si="69"/>
        <v>0.75109514031485292</v>
      </c>
      <c r="M171" s="37">
        <f t="shared" si="70"/>
        <v>109735</v>
      </c>
      <c r="N171" s="96">
        <f t="shared" si="62"/>
        <v>4.8441112054260257E-2</v>
      </c>
    </row>
    <row r="172" spans="2:14" x14ac:dyDescent="0.25">
      <c r="B172" s="22"/>
      <c r="C172" s="36"/>
      <c r="D172" s="4" t="s">
        <v>51</v>
      </c>
      <c r="E172" s="37">
        <v>221911</v>
      </c>
      <c r="F172" s="37">
        <v>104957</v>
      </c>
      <c r="G172" s="37">
        <v>164413</v>
      </c>
      <c r="H172" s="37">
        <v>230406</v>
      </c>
      <c r="I172" s="37">
        <v>240602</v>
      </c>
      <c r="J172" s="103">
        <f t="shared" si="67"/>
        <v>4.4252319818060215E-2</v>
      </c>
      <c r="K172" s="37">
        <f t="shared" si="68"/>
        <v>10196</v>
      </c>
      <c r="L172" s="103">
        <f t="shared" si="69"/>
        <v>8.4227460558512268E-2</v>
      </c>
      <c r="M172" s="37">
        <f t="shared" si="70"/>
        <v>18691</v>
      </c>
      <c r="N172" s="96">
        <f t="shared" si="62"/>
        <v>4.5556817646057519E-2</v>
      </c>
    </row>
    <row r="173" spans="2:14" x14ac:dyDescent="0.25">
      <c r="B173" s="22"/>
      <c r="C173" s="36"/>
      <c r="D173" s="4" t="s">
        <v>52</v>
      </c>
      <c r="E173" s="37">
        <v>254169</v>
      </c>
      <c r="F173" s="37">
        <v>100783</v>
      </c>
      <c r="G173" s="37">
        <v>141329</v>
      </c>
      <c r="H173" s="37">
        <v>261644</v>
      </c>
      <c r="I173" s="37">
        <v>283635</v>
      </c>
      <c r="J173" s="39">
        <f t="shared" si="67"/>
        <v>8.4049318921893823E-2</v>
      </c>
      <c r="K173" s="37">
        <f t="shared" si="68"/>
        <v>21991</v>
      </c>
      <c r="L173" s="39">
        <f t="shared" si="69"/>
        <v>0.11593073899649453</v>
      </c>
      <c r="M173" s="37">
        <f t="shared" si="70"/>
        <v>29466</v>
      </c>
      <c r="N173" s="51">
        <f t="shared" si="62"/>
        <v>5.3704906746575361E-2</v>
      </c>
    </row>
    <row r="174" spans="2:14" x14ac:dyDescent="0.25">
      <c r="B174" s="22"/>
      <c r="C174" s="40"/>
      <c r="D174" s="41" t="s">
        <v>53</v>
      </c>
      <c r="E174" s="90">
        <v>127971</v>
      </c>
      <c r="F174" s="90">
        <v>45270</v>
      </c>
      <c r="G174" s="90">
        <v>72233</v>
      </c>
      <c r="H174" s="90">
        <v>113045</v>
      </c>
      <c r="I174" s="90">
        <v>125468</v>
      </c>
      <c r="J174" s="91">
        <f t="shared" si="67"/>
        <v>0.10989428988455918</v>
      </c>
      <c r="K174" s="90">
        <f t="shared" si="68"/>
        <v>12423</v>
      </c>
      <c r="L174" s="91">
        <f t="shared" si="69"/>
        <v>-1.955911886286732E-2</v>
      </c>
      <c r="M174" s="90">
        <f t="shared" si="70"/>
        <v>-2503</v>
      </c>
      <c r="N174" s="73">
        <f t="shared" si="62"/>
        <v>2.3756755124294666E-2</v>
      </c>
    </row>
    <row r="175" spans="2:14" x14ac:dyDescent="0.25">
      <c r="B175" s="22"/>
      <c r="C175" s="17" t="s">
        <v>21</v>
      </c>
      <c r="D175" s="82" t="s">
        <v>43</v>
      </c>
      <c r="E175" s="83">
        <v>34034766</v>
      </c>
      <c r="F175" s="83">
        <v>10243785</v>
      </c>
      <c r="G175" s="83">
        <v>13903380</v>
      </c>
      <c r="H175" s="83">
        <v>31405937</v>
      </c>
      <c r="I175" s="83">
        <v>34509923</v>
      </c>
      <c r="J175" s="84">
        <f t="shared" si="58"/>
        <v>9.8834370074677214E-2</v>
      </c>
      <c r="K175" s="83">
        <f t="shared" si="59"/>
        <v>3103986</v>
      </c>
      <c r="L175" s="84">
        <f t="shared" si="60"/>
        <v>1.3960930420382489E-2</v>
      </c>
      <c r="M175" s="83">
        <f t="shared" si="61"/>
        <v>475157</v>
      </c>
      <c r="N175" s="84">
        <f>I175/$I$175</f>
        <v>1</v>
      </c>
    </row>
    <row r="176" spans="2:14" x14ac:dyDescent="0.25">
      <c r="B176" s="22"/>
      <c r="C176" s="23"/>
      <c r="D176" s="18" t="s">
        <v>44</v>
      </c>
      <c r="E176" s="19">
        <v>13105945</v>
      </c>
      <c r="F176" s="19">
        <v>3913809</v>
      </c>
      <c r="G176" s="19">
        <v>5763674</v>
      </c>
      <c r="H176" s="19">
        <v>12632387</v>
      </c>
      <c r="I176" s="19">
        <v>13590517</v>
      </c>
      <c r="J176" s="21">
        <f t="shared" si="58"/>
        <v>7.5847106330735325E-2</v>
      </c>
      <c r="K176" s="19">
        <f t="shared" si="59"/>
        <v>958130</v>
      </c>
      <c r="L176" s="21">
        <f t="shared" si="60"/>
        <v>3.6973449835170147E-2</v>
      </c>
      <c r="M176" s="19">
        <f t="shared" si="61"/>
        <v>484572</v>
      </c>
      <c r="N176" s="21">
        <f t="shared" ref="N176:N185" si="71">I176/$I$175</f>
        <v>0.39381475872896038</v>
      </c>
    </row>
    <row r="177" spans="2:14" x14ac:dyDescent="0.25">
      <c r="B177" s="22"/>
      <c r="C177" s="23"/>
      <c r="D177" s="24" t="s">
        <v>45</v>
      </c>
      <c r="E177" s="25">
        <v>10093577</v>
      </c>
      <c r="F177" s="25">
        <v>2858440</v>
      </c>
      <c r="G177" s="25">
        <v>3367162</v>
      </c>
      <c r="H177" s="25">
        <v>8865243</v>
      </c>
      <c r="I177" s="25">
        <v>9739308</v>
      </c>
      <c r="J177" s="87">
        <f t="shared" si="58"/>
        <v>9.8594590131370285E-2</v>
      </c>
      <c r="K177" s="25">
        <f t="shared" si="59"/>
        <v>874065</v>
      </c>
      <c r="L177" s="87">
        <f t="shared" si="60"/>
        <v>-3.5098459148823036E-2</v>
      </c>
      <c r="M177" s="25">
        <f t="shared" si="61"/>
        <v>-354269</v>
      </c>
      <c r="N177" s="87">
        <f t="shared" si="71"/>
        <v>0.28221761027980269</v>
      </c>
    </row>
    <row r="178" spans="2:14" x14ac:dyDescent="0.25">
      <c r="B178" s="22"/>
      <c r="C178" s="23"/>
      <c r="D178" s="24" t="s">
        <v>46</v>
      </c>
      <c r="E178" s="25">
        <v>234787</v>
      </c>
      <c r="F178" s="25">
        <v>65275</v>
      </c>
      <c r="G178" s="25">
        <v>98762</v>
      </c>
      <c r="H178" s="25">
        <v>168339</v>
      </c>
      <c r="I178" s="25">
        <v>182035</v>
      </c>
      <c r="J178" s="87">
        <f t="shared" si="58"/>
        <v>8.1359637398344953E-2</v>
      </c>
      <c r="K178" s="25">
        <f t="shared" si="59"/>
        <v>13696</v>
      </c>
      <c r="L178" s="87">
        <f t="shared" si="60"/>
        <v>-0.22468024209176829</v>
      </c>
      <c r="M178" s="25">
        <f t="shared" si="61"/>
        <v>-52752</v>
      </c>
      <c r="N178" s="87">
        <f t="shared" si="71"/>
        <v>5.274859639646255E-3</v>
      </c>
    </row>
    <row r="179" spans="2:14" x14ac:dyDescent="0.25">
      <c r="B179" s="22"/>
      <c r="C179" s="23"/>
      <c r="D179" s="24" t="s">
        <v>47</v>
      </c>
      <c r="E179" s="25">
        <v>834528</v>
      </c>
      <c r="F179" s="25">
        <v>295880</v>
      </c>
      <c r="G179" s="25">
        <v>419370</v>
      </c>
      <c r="H179" s="25">
        <v>1014697</v>
      </c>
      <c r="I179" s="25">
        <v>1034949</v>
      </c>
      <c r="J179" s="87">
        <f t="shared" si="58"/>
        <v>1.9958667464277546E-2</v>
      </c>
      <c r="K179" s="25">
        <f t="shared" si="59"/>
        <v>20252</v>
      </c>
      <c r="L179" s="87">
        <f t="shared" si="60"/>
        <v>0.24016090532612444</v>
      </c>
      <c r="M179" s="25">
        <f t="shared" si="61"/>
        <v>200421</v>
      </c>
      <c r="N179" s="87">
        <f t="shared" si="71"/>
        <v>2.9989895949637441E-2</v>
      </c>
    </row>
    <row r="180" spans="2:14" x14ac:dyDescent="0.25">
      <c r="B180" s="22"/>
      <c r="C180" s="23"/>
      <c r="D180" s="24" t="s">
        <v>48</v>
      </c>
      <c r="E180" s="25">
        <v>5492551</v>
      </c>
      <c r="F180" s="25">
        <v>1546641</v>
      </c>
      <c r="G180" s="25">
        <v>1967362</v>
      </c>
      <c r="H180" s="25">
        <v>4352393</v>
      </c>
      <c r="I180" s="25">
        <v>5123327</v>
      </c>
      <c r="J180" s="87">
        <f t="shared" si="58"/>
        <v>0.17712876571577985</v>
      </c>
      <c r="K180" s="25">
        <f t="shared" si="59"/>
        <v>770934</v>
      </c>
      <c r="L180" s="87">
        <f t="shared" si="60"/>
        <v>-6.7222680317397199E-2</v>
      </c>
      <c r="M180" s="25">
        <f t="shared" si="61"/>
        <v>-369224</v>
      </c>
      <c r="N180" s="87">
        <f t="shared" si="71"/>
        <v>0.14845953148026439</v>
      </c>
    </row>
    <row r="181" spans="2:14" x14ac:dyDescent="0.25">
      <c r="B181" s="22"/>
      <c r="C181" s="23"/>
      <c r="D181" s="24" t="s">
        <v>49</v>
      </c>
      <c r="E181" s="25">
        <v>136126</v>
      </c>
      <c r="F181" s="25">
        <v>59047</v>
      </c>
      <c r="G181" s="25">
        <v>83402</v>
      </c>
      <c r="H181" s="25">
        <v>137757</v>
      </c>
      <c r="I181" s="25">
        <v>148334</v>
      </c>
      <c r="J181" s="87">
        <f t="shared" si="58"/>
        <v>7.6780127325653202E-2</v>
      </c>
      <c r="K181" s="25">
        <f t="shared" si="59"/>
        <v>10577</v>
      </c>
      <c r="L181" s="87">
        <f t="shared" si="60"/>
        <v>8.9681618500506932E-2</v>
      </c>
      <c r="M181" s="25">
        <f t="shared" si="61"/>
        <v>12208</v>
      </c>
      <c r="N181" s="87">
        <f t="shared" si="71"/>
        <v>4.2982999411502595E-3</v>
      </c>
    </row>
    <row r="182" spans="2:14" x14ac:dyDescent="0.25">
      <c r="B182" s="22"/>
      <c r="C182" s="23"/>
      <c r="D182" s="24" t="s">
        <v>50</v>
      </c>
      <c r="E182" s="25">
        <v>1055815</v>
      </c>
      <c r="F182" s="25">
        <v>442013</v>
      </c>
      <c r="G182" s="25">
        <v>749212</v>
      </c>
      <c r="H182" s="25">
        <v>1316064</v>
      </c>
      <c r="I182" s="25">
        <v>1447168</v>
      </c>
      <c r="J182" s="87">
        <f t="shared" si="58"/>
        <v>9.9618255647141885E-2</v>
      </c>
      <c r="K182" s="25">
        <f t="shared" si="59"/>
        <v>131104</v>
      </c>
      <c r="L182" s="87">
        <f t="shared" si="60"/>
        <v>0.37066436828421656</v>
      </c>
      <c r="M182" s="25">
        <f t="shared" si="61"/>
        <v>391353</v>
      </c>
      <c r="N182" s="87">
        <f t="shared" si="71"/>
        <v>4.1934837119167144E-2</v>
      </c>
    </row>
    <row r="183" spans="2:14" x14ac:dyDescent="0.25">
      <c r="B183" s="22"/>
      <c r="C183" s="23"/>
      <c r="D183" s="24" t="s">
        <v>51</v>
      </c>
      <c r="E183" s="25">
        <v>503437</v>
      </c>
      <c r="F183" s="25">
        <v>216673</v>
      </c>
      <c r="G183" s="25">
        <v>359169</v>
      </c>
      <c r="H183" s="25">
        <v>543499</v>
      </c>
      <c r="I183" s="25">
        <v>576462</v>
      </c>
      <c r="J183" s="87">
        <f t="shared" si="58"/>
        <v>6.0649605611049928E-2</v>
      </c>
      <c r="K183" s="25">
        <f t="shared" si="59"/>
        <v>32963</v>
      </c>
      <c r="L183" s="87">
        <f t="shared" si="60"/>
        <v>0.14505290632194301</v>
      </c>
      <c r="M183" s="25">
        <f t="shared" si="61"/>
        <v>73025</v>
      </c>
      <c r="N183" s="87">
        <f t="shared" si="71"/>
        <v>1.6704238951793661E-2</v>
      </c>
    </row>
    <row r="184" spans="2:14" x14ac:dyDescent="0.25">
      <c r="B184" s="22"/>
      <c r="C184" s="23"/>
      <c r="D184" s="24" t="s">
        <v>52</v>
      </c>
      <c r="E184" s="25">
        <v>1856756</v>
      </c>
      <c r="F184" s="25">
        <v>610766</v>
      </c>
      <c r="G184" s="25">
        <v>774989</v>
      </c>
      <c r="H184" s="25">
        <v>1753117</v>
      </c>
      <c r="I184" s="25">
        <v>1886738</v>
      </c>
      <c r="J184" s="27">
        <f t="shared" si="58"/>
        <v>7.6219100037247856E-2</v>
      </c>
      <c r="K184" s="25">
        <f t="shared" si="59"/>
        <v>133621</v>
      </c>
      <c r="L184" s="27">
        <f t="shared" si="60"/>
        <v>1.6147517498260378E-2</v>
      </c>
      <c r="M184" s="25">
        <f t="shared" si="61"/>
        <v>29982</v>
      </c>
      <c r="N184" s="27">
        <f t="shared" si="71"/>
        <v>5.4672332940296622E-2</v>
      </c>
    </row>
    <row r="185" spans="2:14" x14ac:dyDescent="0.25">
      <c r="B185" s="22"/>
      <c r="C185" s="28"/>
      <c r="D185" s="29" t="s">
        <v>53</v>
      </c>
      <c r="E185" s="88">
        <v>721244</v>
      </c>
      <c r="F185" s="88">
        <v>235241</v>
      </c>
      <c r="G185" s="88">
        <v>320278</v>
      </c>
      <c r="H185" s="88">
        <v>622441</v>
      </c>
      <c r="I185" s="88">
        <v>781085</v>
      </c>
      <c r="J185" s="58">
        <f t="shared" si="58"/>
        <v>0.25487395592513984</v>
      </c>
      <c r="K185" s="88">
        <f t="shared" si="59"/>
        <v>158644</v>
      </c>
      <c r="L185" s="58">
        <f t="shared" si="60"/>
        <v>8.2969147750275862E-2</v>
      </c>
      <c r="M185" s="88">
        <f t="shared" si="61"/>
        <v>59841</v>
      </c>
      <c r="N185" s="58">
        <f t="shared" si="71"/>
        <v>2.2633634969281155E-2</v>
      </c>
    </row>
    <row r="186" spans="2:14" x14ac:dyDescent="0.25">
      <c r="B186" s="22"/>
      <c r="C186" s="32" t="s">
        <v>22</v>
      </c>
      <c r="D186" s="82" t="s">
        <v>43</v>
      </c>
      <c r="E186" s="93">
        <f t="shared" ref="E186:I187" si="72">E175/E153</f>
        <v>7.0442412853950467</v>
      </c>
      <c r="F186" s="93">
        <f t="shared" si="72"/>
        <v>6.5442824807720932</v>
      </c>
      <c r="G186" s="93">
        <f t="shared" si="72"/>
        <v>5.9532216226677823</v>
      </c>
      <c r="H186" s="93">
        <f t="shared" si="72"/>
        <v>6.6010991064347921</v>
      </c>
      <c r="I186" s="93">
        <f t="shared" si="72"/>
        <v>6.6508395860551373</v>
      </c>
      <c r="J186" s="84">
        <f t="shared" si="58"/>
        <v>7.5351814627140357E-3</v>
      </c>
      <c r="K186" s="93">
        <f t="shared" ref="K186:K187" si="73">(I186-H186)</f>
        <v>4.9740479620345113E-2</v>
      </c>
      <c r="L186" s="84">
        <f t="shared" si="60"/>
        <v>-5.5847277712584353E-2</v>
      </c>
      <c r="M186" s="93">
        <f t="shared" ref="M186:M187" si="74">(I186-E186)</f>
        <v>-0.39340169933990943</v>
      </c>
      <c r="N186" s="84"/>
    </row>
    <row r="187" spans="2:14" x14ac:dyDescent="0.25">
      <c r="B187" s="22"/>
      <c r="C187" s="36"/>
      <c r="D187" s="33" t="s">
        <v>44</v>
      </c>
      <c r="E187" s="46">
        <f t="shared" si="72"/>
        <v>7.4350901875799549</v>
      </c>
      <c r="F187" s="46">
        <f t="shared" si="72"/>
        <v>7.1048165891222386</v>
      </c>
      <c r="G187" s="46">
        <f t="shared" si="72"/>
        <v>6.5418610854156141</v>
      </c>
      <c r="H187" s="46">
        <f t="shared" si="72"/>
        <v>7.1895473603752658</v>
      </c>
      <c r="I187" s="46">
        <f t="shared" si="72"/>
        <v>7.1971014630901768</v>
      </c>
      <c r="J187" s="102">
        <f t="shared" si="58"/>
        <v>1.0507063012819007E-3</v>
      </c>
      <c r="K187" s="46">
        <f t="shared" si="73"/>
        <v>7.5541027149110818E-3</v>
      </c>
      <c r="L187" s="102">
        <f t="shared" si="60"/>
        <v>-3.2008855102703349E-2</v>
      </c>
      <c r="M187" s="46">
        <f t="shared" si="74"/>
        <v>-0.23798872448977804</v>
      </c>
      <c r="N187" s="47"/>
    </row>
    <row r="188" spans="2:14" x14ac:dyDescent="0.25">
      <c r="B188" s="22"/>
      <c r="C188" s="36"/>
      <c r="D188" s="4" t="s">
        <v>45</v>
      </c>
      <c r="E188" s="50">
        <f>E177/E155</f>
        <v>7.7678094151888821</v>
      </c>
      <c r="F188" s="50">
        <f>F177/F155</f>
        <v>7.6155004062928775</v>
      </c>
      <c r="G188" s="50">
        <f>G177/G155</f>
        <v>6.8402382490482632</v>
      </c>
      <c r="H188" s="50">
        <f>H177/H155</f>
        <v>7.1290659289847085</v>
      </c>
      <c r="I188" s="50">
        <f>I177/I155</f>
        <v>7.378386609473794</v>
      </c>
      <c r="J188" s="103">
        <f t="shared" si="58"/>
        <v>3.4972418963811203E-2</v>
      </c>
      <c r="K188" s="50">
        <f>(I188-H188)</f>
        <v>0.24932068048908551</v>
      </c>
      <c r="L188" s="103">
        <f t="shared" si="60"/>
        <v>-5.0132899109705975E-2</v>
      </c>
      <c r="M188" s="50">
        <f>(I188-E188)</f>
        <v>-0.38942280571508814</v>
      </c>
      <c r="N188" s="96"/>
    </row>
    <row r="189" spans="2:14" x14ac:dyDescent="0.25">
      <c r="B189" s="22"/>
      <c r="C189" s="36"/>
      <c r="D189" s="4" t="s">
        <v>46</v>
      </c>
      <c r="E189" s="50">
        <f t="shared" ref="E189:I196" si="75">E178/E156</f>
        <v>5.2086919868666248</v>
      </c>
      <c r="F189" s="50">
        <f t="shared" si="75"/>
        <v>5.1670228765930499</v>
      </c>
      <c r="G189" s="50">
        <f t="shared" si="75"/>
        <v>4.8986657407866669</v>
      </c>
      <c r="H189" s="50">
        <f t="shared" si="75"/>
        <v>4.4591931339567168</v>
      </c>
      <c r="I189" s="50">
        <f t="shared" si="75"/>
        <v>3.5577336512527848</v>
      </c>
      <c r="J189" s="103">
        <f t="shared" si="58"/>
        <v>-0.20215753290417626</v>
      </c>
      <c r="K189" s="50">
        <f t="shared" ref="K189:K196" si="76">(I189-H189)</f>
        <v>-0.90145948270393195</v>
      </c>
      <c r="L189" s="103">
        <f t="shared" si="60"/>
        <v>-0.31696217395396442</v>
      </c>
      <c r="M189" s="50">
        <f t="shared" ref="M189:M196" si="77">(I189-E189)</f>
        <v>-1.65095833561384</v>
      </c>
      <c r="N189" s="96"/>
    </row>
    <row r="190" spans="2:14" x14ac:dyDescent="0.25">
      <c r="B190" s="22"/>
      <c r="C190" s="36"/>
      <c r="D190" s="4" t="s">
        <v>47</v>
      </c>
      <c r="E190" s="50">
        <f t="shared" si="75"/>
        <v>6.0858480521564111</v>
      </c>
      <c r="F190" s="50">
        <f t="shared" si="75"/>
        <v>5.3491945835517871</v>
      </c>
      <c r="G190" s="50">
        <f t="shared" si="75"/>
        <v>5.9650944469731453</v>
      </c>
      <c r="H190" s="50">
        <f t="shared" si="75"/>
        <v>6.2993357337968714</v>
      </c>
      <c r="I190" s="50">
        <f t="shared" si="75"/>
        <v>5.7549280737556785</v>
      </c>
      <c r="J190" s="103">
        <f t="shared" si="58"/>
        <v>-8.642302665666235E-2</v>
      </c>
      <c r="K190" s="50">
        <f t="shared" si="76"/>
        <v>-0.5444076600411929</v>
      </c>
      <c r="L190" s="103">
        <f t="shared" si="60"/>
        <v>-5.4375327080911418E-2</v>
      </c>
      <c r="M190" s="50">
        <f t="shared" si="77"/>
        <v>-0.33091997840073262</v>
      </c>
      <c r="N190" s="96"/>
    </row>
    <row r="191" spans="2:14" x14ac:dyDescent="0.25">
      <c r="B191" s="22"/>
      <c r="C191" s="36"/>
      <c r="D191" s="4" t="s">
        <v>48</v>
      </c>
      <c r="E191" s="50">
        <f t="shared" si="75"/>
        <v>6.9374830274806403</v>
      </c>
      <c r="F191" s="50">
        <f t="shared" si="75"/>
        <v>6.8485442911860428</v>
      </c>
      <c r="G191" s="50">
        <f t="shared" si="75"/>
        <v>5.5543189800228117</v>
      </c>
      <c r="H191" s="50">
        <f t="shared" si="75"/>
        <v>6.1281889542046537</v>
      </c>
      <c r="I191" s="50">
        <f t="shared" si="75"/>
        <v>6.4214324031645127</v>
      </c>
      <c r="J191" s="103">
        <f t="shared" si="58"/>
        <v>4.7851567755374136E-2</v>
      </c>
      <c r="K191" s="50">
        <f t="shared" si="76"/>
        <v>0.29324344895985899</v>
      </c>
      <c r="L191" s="103">
        <f t="shared" si="60"/>
        <v>-7.4385857561302338E-2</v>
      </c>
      <c r="M191" s="50">
        <f t="shared" si="77"/>
        <v>-0.51605062431612758</v>
      </c>
      <c r="N191" s="96"/>
    </row>
    <row r="192" spans="2:14" x14ac:dyDescent="0.25">
      <c r="B192" s="22"/>
      <c r="C192" s="36"/>
      <c r="D192" s="4" t="s">
        <v>49</v>
      </c>
      <c r="E192" s="50">
        <f t="shared" si="75"/>
        <v>2.4357363966575409</v>
      </c>
      <c r="F192" s="50">
        <f t="shared" si="75"/>
        <v>2.437843193922629</v>
      </c>
      <c r="G192" s="50">
        <f t="shared" si="75"/>
        <v>2.4937806482478173</v>
      </c>
      <c r="H192" s="50">
        <f t="shared" si="75"/>
        <v>2.6756725259784404</v>
      </c>
      <c r="I192" s="50">
        <f t="shared" si="75"/>
        <v>2.5505786061867015</v>
      </c>
      <c r="J192" s="103">
        <f t="shared" si="58"/>
        <v>-4.6752328088428774E-2</v>
      </c>
      <c r="K192" s="50">
        <f t="shared" si="76"/>
        <v>-0.12509391979173889</v>
      </c>
      <c r="L192" s="103">
        <f t="shared" si="60"/>
        <v>4.714886622655623E-2</v>
      </c>
      <c r="M192" s="50">
        <f t="shared" si="77"/>
        <v>0.11484220952916058</v>
      </c>
      <c r="N192" s="96"/>
    </row>
    <row r="193" spans="2:14" x14ac:dyDescent="0.25">
      <c r="B193" s="22"/>
      <c r="C193" s="36"/>
      <c r="D193" s="4" t="s">
        <v>50</v>
      </c>
      <c r="E193" s="50">
        <f t="shared" si="75"/>
        <v>7.3884367499177754</v>
      </c>
      <c r="F193" s="50">
        <f t="shared" si="75"/>
        <v>5.7058231246853497</v>
      </c>
      <c r="G193" s="50">
        <f t="shared" si="75"/>
        <v>6.9720730697289195</v>
      </c>
      <c r="H193" s="50">
        <f t="shared" si="75"/>
        <v>6.6176102336667117</v>
      </c>
      <c r="I193" s="50">
        <f t="shared" si="75"/>
        <v>5.729361648217651</v>
      </c>
      <c r="J193" s="103">
        <f t="shared" si="58"/>
        <v>-0.13422497761051977</v>
      </c>
      <c r="K193" s="50">
        <f t="shared" si="76"/>
        <v>-0.88824858544906071</v>
      </c>
      <c r="L193" s="103">
        <f t="shared" si="60"/>
        <v>-0.22455022054815421</v>
      </c>
      <c r="M193" s="50">
        <f t="shared" si="77"/>
        <v>-1.6590751017001244</v>
      </c>
      <c r="N193" s="96"/>
    </row>
    <row r="194" spans="2:14" x14ac:dyDescent="0.25">
      <c r="B194" s="22"/>
      <c r="C194" s="36"/>
      <c r="D194" s="4" t="s">
        <v>51</v>
      </c>
      <c r="E194" s="50">
        <f t="shared" si="75"/>
        <v>2.2840414672322664</v>
      </c>
      <c r="F194" s="50">
        <f t="shared" si="75"/>
        <v>2.0931353607171839</v>
      </c>
      <c r="G194" s="50">
        <f t="shared" si="75"/>
        <v>2.1866149593931499</v>
      </c>
      <c r="H194" s="50">
        <f t="shared" si="75"/>
        <v>2.3720011696365835</v>
      </c>
      <c r="I194" s="50">
        <f t="shared" si="75"/>
        <v>2.410875374829053</v>
      </c>
      <c r="J194" s="103">
        <f t="shared" si="58"/>
        <v>1.6388779942476006E-2</v>
      </c>
      <c r="K194" s="50">
        <f t="shared" si="76"/>
        <v>3.8874205192469535E-2</v>
      </c>
      <c r="L194" s="103">
        <f t="shared" si="60"/>
        <v>5.5530475000736379E-2</v>
      </c>
      <c r="M194" s="50">
        <f t="shared" si="77"/>
        <v>0.12683390759678659</v>
      </c>
      <c r="N194" s="96"/>
    </row>
    <row r="195" spans="2:14" x14ac:dyDescent="0.25">
      <c r="B195" s="22"/>
      <c r="C195" s="36"/>
      <c r="D195" s="4" t="s">
        <v>52</v>
      </c>
      <c r="E195" s="50">
        <f t="shared" si="75"/>
        <v>7.4203753436920517</v>
      </c>
      <c r="F195" s="50">
        <f t="shared" si="75"/>
        <v>6.3173322576307651</v>
      </c>
      <c r="G195" s="50">
        <f t="shared" si="75"/>
        <v>5.5219885141008653</v>
      </c>
      <c r="H195" s="50">
        <f t="shared" si="75"/>
        <v>6.81836284648623</v>
      </c>
      <c r="I195" s="50">
        <f t="shared" si="75"/>
        <v>6.7723569064660403</v>
      </c>
      <c r="J195" s="39">
        <f t="shared" si="58"/>
        <v>-6.7473587217345976E-3</v>
      </c>
      <c r="K195" s="50">
        <f t="shared" si="76"/>
        <v>-4.6005940020189762E-2</v>
      </c>
      <c r="L195" s="39">
        <f t="shared" si="60"/>
        <v>-8.732960358627706E-2</v>
      </c>
      <c r="M195" s="50">
        <f t="shared" si="77"/>
        <v>-0.64801843722601138</v>
      </c>
      <c r="N195" s="51"/>
    </row>
    <row r="196" spans="2:14" x14ac:dyDescent="0.25">
      <c r="B196" s="22"/>
      <c r="C196" s="40"/>
      <c r="D196" s="41" t="s">
        <v>53</v>
      </c>
      <c r="E196" s="99">
        <f t="shared" si="75"/>
        <v>5.7197554263781054</v>
      </c>
      <c r="F196" s="99">
        <f t="shared" si="75"/>
        <v>5.4171790443293037</v>
      </c>
      <c r="G196" s="99">
        <f t="shared" si="75"/>
        <v>4.4508400617018022</v>
      </c>
      <c r="H196" s="99">
        <f t="shared" si="75"/>
        <v>5.585586474869209</v>
      </c>
      <c r="I196" s="99">
        <f t="shared" si="75"/>
        <v>6.340078572704102</v>
      </c>
      <c r="J196" s="91">
        <f t="shared" si="58"/>
        <v>0.13507840246132075</v>
      </c>
      <c r="K196" s="99">
        <f t="shared" si="76"/>
        <v>0.75449209783489302</v>
      </c>
      <c r="L196" s="91">
        <f t="shared" si="60"/>
        <v>0.10845273968624936</v>
      </c>
      <c r="M196" s="99">
        <f t="shared" si="77"/>
        <v>0.62032314632599661</v>
      </c>
      <c r="N196" s="73"/>
    </row>
    <row r="197" spans="2:14" x14ac:dyDescent="0.25">
      <c r="B197" s="22"/>
      <c r="C197" s="53" t="s">
        <v>34</v>
      </c>
      <c r="D197" s="82" t="s">
        <v>43</v>
      </c>
      <c r="E197" s="84">
        <v>0.70566445218302065</v>
      </c>
      <c r="F197" s="84">
        <v>0.42151592636549812</v>
      </c>
      <c r="G197" s="84">
        <v>0.46071549284573426</v>
      </c>
      <c r="H197" s="84">
        <v>0.69548218463868861</v>
      </c>
      <c r="I197" s="84">
        <v>0.75317428421984389</v>
      </c>
      <c r="J197" s="84">
        <f t="shared" si="58"/>
        <v>8.2952663426061779E-2</v>
      </c>
      <c r="K197" s="93">
        <f>(I197-H197)*100</f>
        <v>5.7692099581155283</v>
      </c>
      <c r="L197" s="84">
        <f t="shared" ref="L197" si="78">I197/F197-1</f>
        <v>0.78682283897088978</v>
      </c>
      <c r="M197" s="93">
        <f t="shared" ref="M197" si="79">I197-F197</f>
        <v>0.33165835785434578</v>
      </c>
      <c r="N197" s="84"/>
    </row>
    <row r="198" spans="2:14" x14ac:dyDescent="0.25">
      <c r="B198" s="22"/>
      <c r="C198" s="55"/>
      <c r="D198" s="18" t="s">
        <v>44</v>
      </c>
      <c r="E198" s="21">
        <v>0.76972196158821105</v>
      </c>
      <c r="F198" s="21">
        <v>0.49563348888170433</v>
      </c>
      <c r="G198" s="21">
        <v>0.53007392392769836</v>
      </c>
      <c r="H198" s="21">
        <v>0.78235212112064911</v>
      </c>
      <c r="I198" s="21">
        <v>0.81120905005064936</v>
      </c>
      <c r="J198" s="21">
        <f t="shared" si="58"/>
        <v>3.6884835039068253E-2</v>
      </c>
      <c r="K198" s="54">
        <f t="shared" ref="K198" si="80">(I198-H198)*100</f>
        <v>2.8856928930000247</v>
      </c>
      <c r="L198" s="21">
        <f t="shared" si="60"/>
        <v>5.3898797920271857E-2</v>
      </c>
      <c r="M198" s="54">
        <f t="shared" ref="M198" si="81">(I198-E198)*100</f>
        <v>4.1487088462438315</v>
      </c>
      <c r="N198" s="21"/>
    </row>
    <row r="199" spans="2:14" x14ac:dyDescent="0.25">
      <c r="B199" s="22"/>
      <c r="C199" s="55"/>
      <c r="D199" s="24" t="s">
        <v>45</v>
      </c>
      <c r="E199" s="87">
        <v>0.67192823926387557</v>
      </c>
      <c r="F199" s="87">
        <v>0.41641203353334449</v>
      </c>
      <c r="G199" s="87">
        <v>0.38237984856351559</v>
      </c>
      <c r="H199" s="87">
        <v>0.63514820255836268</v>
      </c>
      <c r="I199" s="87">
        <v>0.71202240207954559</v>
      </c>
      <c r="J199" s="87">
        <f t="shared" si="58"/>
        <v>0.12103348354216448</v>
      </c>
      <c r="K199" s="56">
        <f>(I199-H199)*100</f>
        <v>7.6874199521182902</v>
      </c>
      <c r="L199" s="87">
        <f t="shared" si="60"/>
        <v>5.96703047628937E-2</v>
      </c>
      <c r="M199" s="56">
        <f>(I199-E199)*100</f>
        <v>4.0094162815670025</v>
      </c>
      <c r="N199" s="87"/>
    </row>
    <row r="200" spans="2:14" x14ac:dyDescent="0.25">
      <c r="B200" s="22"/>
      <c r="C200" s="55"/>
      <c r="D200" s="24" t="s">
        <v>46</v>
      </c>
      <c r="E200" s="87">
        <v>0.57076491108653105</v>
      </c>
      <c r="F200" s="87">
        <v>0.42174668708366447</v>
      </c>
      <c r="G200" s="87">
        <v>0.40408330264719122</v>
      </c>
      <c r="H200" s="87">
        <v>0.53778304538949095</v>
      </c>
      <c r="I200" s="87">
        <v>0.55454348826086564</v>
      </c>
      <c r="J200" s="87">
        <f t="shared" si="58"/>
        <v>3.1165807503722665E-2</v>
      </c>
      <c r="K200" s="56">
        <f t="shared" ref="K200:K207" si="82">(I200-H200)*100</f>
        <v>1.6760442871374681</v>
      </c>
      <c r="L200" s="87">
        <f t="shared" si="60"/>
        <v>-2.8420497670022637E-2</v>
      </c>
      <c r="M200" s="56">
        <f t="shared" ref="M200:M207" si="83">(I200-E200)*100</f>
        <v>-1.622142282566541</v>
      </c>
      <c r="N200" s="87"/>
    </row>
    <row r="201" spans="2:14" x14ac:dyDescent="0.25">
      <c r="B201" s="22"/>
      <c r="C201" s="55"/>
      <c r="D201" s="24" t="s">
        <v>47</v>
      </c>
      <c r="E201" s="87">
        <v>0.56176365655817706</v>
      </c>
      <c r="F201" s="87">
        <v>0.31148476369141237</v>
      </c>
      <c r="G201" s="87">
        <v>0.28621210694206145</v>
      </c>
      <c r="H201" s="87">
        <v>0.60938004840462912</v>
      </c>
      <c r="I201" s="87">
        <v>0.6452598187198163</v>
      </c>
      <c r="J201" s="87">
        <f t="shared" si="58"/>
        <v>5.8879135293518736E-2</v>
      </c>
      <c r="K201" s="56">
        <f t="shared" si="82"/>
        <v>3.5879770315187187</v>
      </c>
      <c r="L201" s="87">
        <f t="shared" si="60"/>
        <v>0.14863218933244093</v>
      </c>
      <c r="M201" s="56">
        <f t="shared" si="83"/>
        <v>8.3496162161639234</v>
      </c>
      <c r="N201" s="87"/>
    </row>
    <row r="202" spans="2:14" x14ac:dyDescent="0.25">
      <c r="B202" s="22"/>
      <c r="C202" s="55"/>
      <c r="D202" s="24" t="s">
        <v>48</v>
      </c>
      <c r="E202" s="87">
        <v>0.70518161483742259</v>
      </c>
      <c r="F202" s="87">
        <v>0.48948502261743165</v>
      </c>
      <c r="G202" s="87">
        <v>0.48615455783025679</v>
      </c>
      <c r="H202" s="87">
        <v>0.6493275173640638</v>
      </c>
      <c r="I202" s="87">
        <v>0.73071425433679682</v>
      </c>
      <c r="J202" s="87">
        <f t="shared" si="58"/>
        <v>0.12534003995875831</v>
      </c>
      <c r="K202" s="56">
        <f t="shared" si="82"/>
        <v>8.1386736972733011</v>
      </c>
      <c r="L202" s="87">
        <f t="shared" si="60"/>
        <v>3.6207182606796451E-2</v>
      </c>
      <c r="M202" s="56">
        <f t="shared" si="83"/>
        <v>2.5532639499374232</v>
      </c>
      <c r="N202" s="87"/>
    </row>
    <row r="203" spans="2:14" x14ac:dyDescent="0.25">
      <c r="B203" s="22"/>
      <c r="C203" s="55"/>
      <c r="D203" s="24" t="s">
        <v>49</v>
      </c>
      <c r="E203" s="87">
        <v>0.52295410715246138</v>
      </c>
      <c r="F203" s="87">
        <v>0.5147906295498732</v>
      </c>
      <c r="G203" s="87">
        <v>0.42945341263098274</v>
      </c>
      <c r="H203" s="87">
        <v>0.57741590694750078</v>
      </c>
      <c r="I203" s="87">
        <v>0.61259601883208059</v>
      </c>
      <c r="J203" s="87">
        <f t="shared" si="58"/>
        <v>6.0926814556528042E-2</v>
      </c>
      <c r="K203" s="56">
        <f t="shared" si="82"/>
        <v>3.5180111884579812</v>
      </c>
      <c r="L203" s="87">
        <f t="shared" si="60"/>
        <v>0.17141449020780919</v>
      </c>
      <c r="M203" s="56">
        <f t="shared" si="83"/>
        <v>8.9641911679619213</v>
      </c>
      <c r="N203" s="87"/>
    </row>
    <row r="204" spans="2:14" x14ac:dyDescent="0.25">
      <c r="B204" s="22"/>
      <c r="C204" s="55"/>
      <c r="D204" s="24" t="s">
        <v>50</v>
      </c>
      <c r="E204" s="87">
        <v>0.70135878861553691</v>
      </c>
      <c r="F204" s="87">
        <v>0.60407891607923314</v>
      </c>
      <c r="G204" s="87">
        <v>0.70336128458075009</v>
      </c>
      <c r="H204" s="87">
        <v>0.8015089072176752</v>
      </c>
      <c r="I204" s="87">
        <v>0.82779844332469787</v>
      </c>
      <c r="J204" s="87">
        <f t="shared" si="58"/>
        <v>3.2800054834428494E-2</v>
      </c>
      <c r="K204" s="56">
        <f t="shared" si="82"/>
        <v>2.6289536107022671</v>
      </c>
      <c r="L204" s="87">
        <f t="shared" si="60"/>
        <v>0.18027813547292881</v>
      </c>
      <c r="M204" s="56">
        <f t="shared" si="83"/>
        <v>12.643965470916097</v>
      </c>
      <c r="N204" s="87"/>
    </row>
    <row r="205" spans="2:14" x14ac:dyDescent="0.25">
      <c r="B205" s="22"/>
      <c r="C205" s="55"/>
      <c r="D205" s="24" t="s">
        <v>51</v>
      </c>
      <c r="E205" s="87">
        <v>0.51296533102376651</v>
      </c>
      <c r="F205" s="87">
        <v>0.43917828766012645</v>
      </c>
      <c r="G205" s="87">
        <v>0.43287194104141685</v>
      </c>
      <c r="H205" s="87">
        <v>0.55540181632567553</v>
      </c>
      <c r="I205" s="87">
        <v>0.56942335787332776</v>
      </c>
      <c r="J205" s="87">
        <f t="shared" si="58"/>
        <v>2.5245761060727734E-2</v>
      </c>
      <c r="K205" s="56">
        <f t="shared" si="82"/>
        <v>1.4021541547652228</v>
      </c>
      <c r="L205" s="87">
        <f t="shared" si="60"/>
        <v>0.11006207132338441</v>
      </c>
      <c r="M205" s="56">
        <f t="shared" si="83"/>
        <v>5.6458026849561254</v>
      </c>
      <c r="N205" s="87"/>
    </row>
    <row r="206" spans="2:14" x14ac:dyDescent="0.25">
      <c r="B206" s="22"/>
      <c r="C206" s="55"/>
      <c r="D206" s="24" t="s">
        <v>52</v>
      </c>
      <c r="E206" s="87">
        <v>0.73831679821858165</v>
      </c>
      <c r="F206" s="87">
        <v>0.49125694136118242</v>
      </c>
      <c r="G206" s="87">
        <v>0.48201408869433904</v>
      </c>
      <c r="H206" s="87">
        <v>0.74892677369097149</v>
      </c>
      <c r="I206" s="87">
        <v>0.81331329152256404</v>
      </c>
      <c r="J206" s="87">
        <f t="shared" si="58"/>
        <v>8.5971713248110149E-2</v>
      </c>
      <c r="K206" s="56">
        <f t="shared" si="82"/>
        <v>6.4386517831592549</v>
      </c>
      <c r="L206" s="87">
        <f t="shared" si="60"/>
        <v>0.10157766081570219</v>
      </c>
      <c r="M206" s="56">
        <f t="shared" si="83"/>
        <v>7.4996493303982392</v>
      </c>
      <c r="N206" s="27"/>
    </row>
    <row r="207" spans="2:14" x14ac:dyDescent="0.25">
      <c r="B207" s="22"/>
      <c r="C207" s="57"/>
      <c r="D207" s="29" t="s">
        <v>53</v>
      </c>
      <c r="E207" s="87">
        <v>0.58427290328329673</v>
      </c>
      <c r="F207" s="87">
        <v>0.36139382757206262</v>
      </c>
      <c r="G207" s="87">
        <v>0.30640431884692987</v>
      </c>
      <c r="H207" s="87">
        <v>0.53127749995092155</v>
      </c>
      <c r="I207" s="87">
        <v>0.69652045193105105</v>
      </c>
      <c r="J207" s="87">
        <f t="shared" si="58"/>
        <v>0.31102945634888424</v>
      </c>
      <c r="K207" s="56">
        <f t="shared" si="82"/>
        <v>16.52429519801295</v>
      </c>
      <c r="L207" s="87">
        <f t="shared" si="60"/>
        <v>0.19211493125384393</v>
      </c>
      <c r="M207" s="56">
        <f t="shared" si="83"/>
        <v>11.224754864775432</v>
      </c>
      <c r="N207" s="58"/>
    </row>
    <row r="208" spans="2:14" x14ac:dyDescent="0.25">
      <c r="B208" s="22"/>
      <c r="C208" s="59" t="s">
        <v>57</v>
      </c>
      <c r="D208" s="82" t="s">
        <v>43</v>
      </c>
      <c r="E208" s="83">
        <v>132144</v>
      </c>
      <c r="F208" s="83">
        <v>66601</v>
      </c>
      <c r="G208" s="83">
        <v>82456</v>
      </c>
      <c r="H208" s="83">
        <v>123696</v>
      </c>
      <c r="I208" s="83">
        <v>125536</v>
      </c>
      <c r="J208" s="84">
        <f t="shared" si="58"/>
        <v>1.48751778553875E-2</v>
      </c>
      <c r="K208" s="83">
        <f t="shared" ref="K208:K209" si="84">I208-H208</f>
        <v>1840</v>
      </c>
      <c r="L208" s="84">
        <f t="shared" si="60"/>
        <v>-5.0006054001695111E-2</v>
      </c>
      <c r="M208" s="83">
        <f t="shared" ref="M208:M209" si="85">I208-E208</f>
        <v>-6608</v>
      </c>
      <c r="N208" s="84">
        <f t="shared" ref="N208:N218" si="86">I208/$I$208</f>
        <v>1</v>
      </c>
    </row>
    <row r="209" spans="2:14" x14ac:dyDescent="0.25">
      <c r="B209" s="22"/>
      <c r="C209" s="36"/>
      <c r="D209" s="33" t="s">
        <v>44</v>
      </c>
      <c r="E209" s="34">
        <v>46648</v>
      </c>
      <c r="F209" s="34">
        <v>23742</v>
      </c>
      <c r="G209" s="34">
        <v>29697</v>
      </c>
      <c r="H209" s="34">
        <v>44233</v>
      </c>
      <c r="I209" s="34">
        <v>45902</v>
      </c>
      <c r="J209" s="45">
        <f t="shared" si="58"/>
        <v>3.7732010037754726E-2</v>
      </c>
      <c r="K209" s="34">
        <f t="shared" si="84"/>
        <v>1669</v>
      </c>
      <c r="L209" s="45">
        <f t="shared" si="60"/>
        <v>-1.5992111130166298E-2</v>
      </c>
      <c r="M209" s="34">
        <f t="shared" si="85"/>
        <v>-746</v>
      </c>
      <c r="N209" s="47">
        <f t="shared" si="86"/>
        <v>0.36564810094315575</v>
      </c>
    </row>
    <row r="210" spans="2:14" x14ac:dyDescent="0.25">
      <c r="B210" s="22"/>
      <c r="C210" s="36"/>
      <c r="D210" s="4" t="s">
        <v>45</v>
      </c>
      <c r="E210" s="37">
        <v>41159</v>
      </c>
      <c r="F210" s="37">
        <v>20336</v>
      </c>
      <c r="G210" s="37">
        <v>24064</v>
      </c>
      <c r="H210" s="37">
        <v>38225</v>
      </c>
      <c r="I210" s="37">
        <v>37475</v>
      </c>
      <c r="J210" s="95">
        <f t="shared" si="58"/>
        <v>-1.962066710268151E-2</v>
      </c>
      <c r="K210" s="37">
        <f>I210-H210</f>
        <v>-750</v>
      </c>
      <c r="L210" s="95">
        <f t="shared" si="60"/>
        <v>-8.950654777812872E-2</v>
      </c>
      <c r="M210" s="37">
        <f>I210-E210</f>
        <v>-3684</v>
      </c>
      <c r="N210" s="96">
        <f t="shared" si="86"/>
        <v>0.29851994646953861</v>
      </c>
    </row>
    <row r="211" spans="2:14" x14ac:dyDescent="0.25">
      <c r="B211" s="22"/>
      <c r="C211" s="36"/>
      <c r="D211" s="4" t="s">
        <v>46</v>
      </c>
      <c r="E211" s="37">
        <v>1127</v>
      </c>
      <c r="F211" s="37">
        <v>437</v>
      </c>
      <c r="G211" s="37">
        <v>669</v>
      </c>
      <c r="H211" s="37">
        <v>857</v>
      </c>
      <c r="I211" s="37">
        <v>900</v>
      </c>
      <c r="J211" s="95">
        <f t="shared" si="58"/>
        <v>5.0175029171528607E-2</v>
      </c>
      <c r="K211" s="37">
        <f t="shared" ref="K211:K218" si="87">I211-H211</f>
        <v>43</v>
      </c>
      <c r="L211" s="95">
        <f t="shared" si="60"/>
        <v>-0.20141969831410822</v>
      </c>
      <c r="M211" s="37">
        <f t="shared" ref="M211:M218" si="88">I211-E211</f>
        <v>-227</v>
      </c>
      <c r="N211" s="96">
        <f t="shared" si="86"/>
        <v>7.1692582207494261E-3</v>
      </c>
    </row>
    <row r="212" spans="2:14" x14ac:dyDescent="0.25">
      <c r="B212" s="22"/>
      <c r="C212" s="36"/>
      <c r="D212" s="4" t="s">
        <v>47</v>
      </c>
      <c r="E212" s="37">
        <v>4070</v>
      </c>
      <c r="F212" s="37">
        <v>2900</v>
      </c>
      <c r="G212" s="37">
        <v>4012</v>
      </c>
      <c r="H212" s="37">
        <v>4562</v>
      </c>
      <c r="I212" s="37">
        <v>4395</v>
      </c>
      <c r="J212" s="95">
        <f t="shared" si="58"/>
        <v>-3.6606751424813733E-2</v>
      </c>
      <c r="K212" s="37">
        <f t="shared" si="87"/>
        <v>-167</v>
      </c>
      <c r="L212" s="95">
        <f t="shared" si="60"/>
        <v>7.9852579852579764E-2</v>
      </c>
      <c r="M212" s="37">
        <f t="shared" si="88"/>
        <v>325</v>
      </c>
      <c r="N212" s="96">
        <f t="shared" si="86"/>
        <v>3.5009877644659702E-2</v>
      </c>
    </row>
    <row r="213" spans="2:14" x14ac:dyDescent="0.25">
      <c r="B213" s="22"/>
      <c r="C213" s="36"/>
      <c r="D213" s="4" t="s">
        <v>48</v>
      </c>
      <c r="E213" s="37">
        <v>21340</v>
      </c>
      <c r="F213" s="37">
        <v>9244</v>
      </c>
      <c r="G213" s="37">
        <v>11050</v>
      </c>
      <c r="H213" s="37">
        <v>18364</v>
      </c>
      <c r="I213" s="37">
        <v>19209</v>
      </c>
      <c r="J213" s="95">
        <f t="shared" si="58"/>
        <v>4.6013940318013535E-2</v>
      </c>
      <c r="K213" s="37">
        <f t="shared" si="87"/>
        <v>845</v>
      </c>
      <c r="L213" s="95">
        <f t="shared" si="60"/>
        <v>-9.9859418931583899E-2</v>
      </c>
      <c r="M213" s="37">
        <f t="shared" si="88"/>
        <v>-2131</v>
      </c>
      <c r="N213" s="96">
        <f t="shared" si="86"/>
        <v>0.15301586795819525</v>
      </c>
    </row>
    <row r="214" spans="2:14" x14ac:dyDescent="0.25">
      <c r="B214" s="22"/>
      <c r="C214" s="36"/>
      <c r="D214" s="4" t="s">
        <v>49</v>
      </c>
      <c r="E214" s="37">
        <v>713</v>
      </c>
      <c r="F214" s="37">
        <v>339</v>
      </c>
      <c r="G214" s="37">
        <v>532</v>
      </c>
      <c r="H214" s="37">
        <v>654</v>
      </c>
      <c r="I214" s="37">
        <v>663</v>
      </c>
      <c r="J214" s="95">
        <f t="shared" si="58"/>
        <v>1.3761467889908285E-2</v>
      </c>
      <c r="K214" s="37">
        <f t="shared" si="87"/>
        <v>9</v>
      </c>
      <c r="L214" s="95">
        <f t="shared" si="60"/>
        <v>-7.0126227208976211E-2</v>
      </c>
      <c r="M214" s="37">
        <f t="shared" si="88"/>
        <v>-50</v>
      </c>
      <c r="N214" s="96">
        <f t="shared" si="86"/>
        <v>5.2813535559520777E-3</v>
      </c>
    </row>
    <row r="215" spans="2:14" x14ac:dyDescent="0.25">
      <c r="B215" s="22"/>
      <c r="C215" s="36"/>
      <c r="D215" s="4" t="s">
        <v>50</v>
      </c>
      <c r="E215" s="37">
        <v>4124</v>
      </c>
      <c r="F215" s="37">
        <v>2132</v>
      </c>
      <c r="G215" s="37">
        <v>2908</v>
      </c>
      <c r="H215" s="37">
        <v>4497</v>
      </c>
      <c r="I215" s="37">
        <v>4790</v>
      </c>
      <c r="J215" s="95">
        <f t="shared" si="58"/>
        <v>6.5154547476095281E-2</v>
      </c>
      <c r="K215" s="37">
        <f t="shared" si="87"/>
        <v>293</v>
      </c>
      <c r="L215" s="95">
        <f t="shared" si="60"/>
        <v>0.16149369544131909</v>
      </c>
      <c r="M215" s="37">
        <f t="shared" si="88"/>
        <v>666</v>
      </c>
      <c r="N215" s="96">
        <f t="shared" si="86"/>
        <v>3.8156385419321946E-2</v>
      </c>
    </row>
    <row r="216" spans="2:14" x14ac:dyDescent="0.25">
      <c r="B216" s="22"/>
      <c r="C216" s="36"/>
      <c r="D216" s="4" t="s">
        <v>51</v>
      </c>
      <c r="E216" s="37">
        <v>2690</v>
      </c>
      <c r="F216" s="37">
        <v>1526</v>
      </c>
      <c r="G216" s="37">
        <v>2270</v>
      </c>
      <c r="H216" s="37">
        <v>2680</v>
      </c>
      <c r="I216" s="37">
        <v>2774</v>
      </c>
      <c r="J216" s="95">
        <f t="shared" si="58"/>
        <v>3.5074626865671643E-2</v>
      </c>
      <c r="K216" s="37">
        <f t="shared" si="87"/>
        <v>94</v>
      </c>
      <c r="L216" s="95">
        <f t="shared" si="60"/>
        <v>3.1226765799256428E-2</v>
      </c>
      <c r="M216" s="37">
        <f t="shared" si="88"/>
        <v>84</v>
      </c>
      <c r="N216" s="96">
        <f t="shared" si="86"/>
        <v>2.2097247004843234E-2</v>
      </c>
    </row>
    <row r="217" spans="2:14" x14ac:dyDescent="0.25">
      <c r="B217" s="22"/>
      <c r="C217" s="36"/>
      <c r="D217" s="4" t="s">
        <v>52</v>
      </c>
      <c r="E217" s="37">
        <v>6890</v>
      </c>
      <c r="F217" s="37">
        <v>3786</v>
      </c>
      <c r="G217" s="37">
        <v>4393</v>
      </c>
      <c r="H217" s="37">
        <v>6413</v>
      </c>
      <c r="I217" s="37">
        <v>6356</v>
      </c>
      <c r="J217" s="49">
        <f t="shared" si="58"/>
        <v>-8.8881958521752624E-3</v>
      </c>
      <c r="K217" s="37">
        <f t="shared" si="87"/>
        <v>-57</v>
      </c>
      <c r="L217" s="49">
        <f t="shared" si="60"/>
        <v>-7.7503628447024631E-2</v>
      </c>
      <c r="M217" s="37">
        <f t="shared" si="88"/>
        <v>-534</v>
      </c>
      <c r="N217" s="51">
        <f t="shared" si="86"/>
        <v>5.0630894723425947E-2</v>
      </c>
    </row>
    <row r="218" spans="2:14" x14ac:dyDescent="0.25">
      <c r="B218" s="61"/>
      <c r="C218" s="40"/>
      <c r="D218" s="41" t="s">
        <v>53</v>
      </c>
      <c r="E218" s="90">
        <v>3382</v>
      </c>
      <c r="F218" s="90">
        <v>2158</v>
      </c>
      <c r="G218" s="90">
        <v>2862</v>
      </c>
      <c r="H218" s="90">
        <v>3212</v>
      </c>
      <c r="I218" s="90">
        <v>3072</v>
      </c>
      <c r="J218" s="79">
        <f t="shared" si="58"/>
        <v>-4.3586550435865457E-2</v>
      </c>
      <c r="K218" s="90">
        <f t="shared" si="87"/>
        <v>-140</v>
      </c>
      <c r="L218" s="79">
        <f t="shared" si="60"/>
        <v>-9.1661738616203414E-2</v>
      </c>
      <c r="M218" s="90">
        <f t="shared" si="88"/>
        <v>-310</v>
      </c>
      <c r="N218" s="73">
        <f t="shared" si="86"/>
        <v>2.4471068060158044E-2</v>
      </c>
    </row>
    <row r="219" spans="2:14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4"/>
    </row>
    <row r="220" spans="2:14" x14ac:dyDescent="0.25">
      <c r="B220" s="66" t="s">
        <v>55</v>
      </c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97005-531D-45F2-9679-6246E7A0B453}">
  <sheetPr codeName="Hoja115"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12" t="s">
        <v>293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" t="s">
        <v>66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67</v>
      </c>
    </row>
    <row r="6" spans="1:16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5"/>
    </row>
    <row r="7" spans="1:16" ht="22.5" thickTop="1" thickBot="1" x14ac:dyDescent="0.3">
      <c r="B7" s="136"/>
      <c r="C7" s="137">
        <f>2019</f>
        <v>2019</v>
      </c>
      <c r="D7" s="138"/>
      <c r="E7" s="139">
        <v>2020</v>
      </c>
      <c r="F7" s="138"/>
      <c r="G7" s="139">
        <v>2021</v>
      </c>
      <c r="H7" s="138"/>
      <c r="I7" s="139">
        <v>2022</v>
      </c>
      <c r="J7" s="138"/>
      <c r="K7" s="139">
        <v>2023</v>
      </c>
      <c r="L7" s="138"/>
      <c r="M7" s="139">
        <v>2024</v>
      </c>
      <c r="N7" s="140"/>
      <c r="O7" s="141"/>
    </row>
    <row r="8" spans="1:16" ht="16.5" thickTop="1" thickBot="1" x14ac:dyDescent="0.3">
      <c r="B8" s="107"/>
      <c r="C8" s="142" t="s">
        <v>69</v>
      </c>
      <c r="D8" s="143" t="str">
        <f>CONCATENATE("dif ",RIGHT(2019,2),"/",RIGHT(2018,2))</f>
        <v>dif 19/18</v>
      </c>
      <c r="E8" s="144" t="s">
        <v>69</v>
      </c>
      <c r="F8" s="143" t="str">
        <f>CONCATENATE("dif ",RIGHT(E7,2),"/",RIGHT(C7,2))</f>
        <v>dif 20/19</v>
      </c>
      <c r="G8" s="144" t="s">
        <v>69</v>
      </c>
      <c r="H8" s="143" t="str">
        <f>CONCATENATE("dif ",RIGHT(G7,2),"/",RIGHT(E7,2))</f>
        <v>dif 21/20</v>
      </c>
      <c r="I8" s="144" t="s">
        <v>69</v>
      </c>
      <c r="J8" s="143" t="str">
        <f>CONCATENATE("dif ",RIGHT(I7,2),"/",RIGHT(G7,2))</f>
        <v>dif 22/21</v>
      </c>
      <c r="K8" s="144" t="s">
        <v>69</v>
      </c>
      <c r="L8" s="143" t="str">
        <f>CONCATENATE("dif ",RIGHT(K7,2),"/",RIGHT(I7,2))</f>
        <v>dif 23/22</v>
      </c>
      <c r="M8" s="144" t="s">
        <v>69</v>
      </c>
      <c r="N8" s="143" t="str">
        <f>CONCATENATE("dif ",RIGHT(M7,2),"/",RIGHT(K7,2))</f>
        <v>dif 24/23</v>
      </c>
      <c r="O8" s="143" t="str">
        <f>CONCATENATE("dif ",RIGHT(M7,2),"/",RIGHT(C7,2))</f>
        <v>dif 24/19</v>
      </c>
    </row>
    <row r="9" spans="1:16" x14ac:dyDescent="0.25">
      <c r="A9" s="1" t="s">
        <v>70</v>
      </c>
      <c r="B9" s="145" t="s">
        <v>71</v>
      </c>
      <c r="C9" s="220">
        <v>7.9195542046605878</v>
      </c>
      <c r="D9" s="221">
        <v>-0.89372578009696202</v>
      </c>
      <c r="E9" s="220">
        <v>7.5032095478103749</v>
      </c>
      <c r="F9" s="221">
        <f t="shared" ref="F9:J21" si="0">IFERROR(E9-C9,"-")</f>
        <v>-0.41634465685021294</v>
      </c>
      <c r="G9" s="220">
        <v>4.2534147517274628</v>
      </c>
      <c r="H9" s="221">
        <f t="shared" si="0"/>
        <v>-3.2497947960829121</v>
      </c>
      <c r="I9" s="220">
        <v>7.3644056930375692</v>
      </c>
      <c r="J9" s="221">
        <f t="shared" si="0"/>
        <v>3.1109909413101065</v>
      </c>
      <c r="K9" s="220">
        <v>7.2885726989773234</v>
      </c>
      <c r="L9" s="221">
        <f t="shared" ref="L9:L21" si="1">IFERROR(K9-I9,"-")</f>
        <v>-7.5832994060245795E-2</v>
      </c>
      <c r="M9" s="220">
        <v>7.65598233995585</v>
      </c>
      <c r="N9" s="221">
        <f t="shared" ref="N9:N14" si="2">IFERROR(M9-K9,"-")</f>
        <v>0.36740964097852657</v>
      </c>
      <c r="O9" s="221">
        <f t="shared" ref="O9:O14" si="3">IFERROR(M9-C9,"-")</f>
        <v>-0.26357186470473781</v>
      </c>
    </row>
    <row r="10" spans="1:16" x14ac:dyDescent="0.25">
      <c r="A10" s="1" t="s">
        <v>72</v>
      </c>
      <c r="B10" s="145" t="s">
        <v>73</v>
      </c>
      <c r="C10" s="220">
        <v>7.5339957342766475</v>
      </c>
      <c r="D10" s="221">
        <v>-0.41846203759657286</v>
      </c>
      <c r="E10" s="220">
        <v>7.7170021872070702</v>
      </c>
      <c r="F10" s="221">
        <f t="shared" si="0"/>
        <v>0.18300645293042272</v>
      </c>
      <c r="G10" s="220">
        <v>3.6048685491723464</v>
      </c>
      <c r="H10" s="221">
        <f t="shared" si="0"/>
        <v>-4.1121336380347238</v>
      </c>
      <c r="I10" s="220">
        <v>6.5212775777716239</v>
      </c>
      <c r="J10" s="221">
        <f t="shared" si="0"/>
        <v>2.9164090285992774</v>
      </c>
      <c r="K10" s="220">
        <v>6.7735424066533829</v>
      </c>
      <c r="L10" s="221">
        <f t="shared" si="1"/>
        <v>0.25226482888175905</v>
      </c>
      <c r="M10" s="220">
        <v>6.9712386605911121</v>
      </c>
      <c r="N10" s="221">
        <f t="shared" si="2"/>
        <v>0.19769625393772916</v>
      </c>
      <c r="O10" s="221">
        <f>IFERROR(M10-C10,"-")</f>
        <v>-0.5627570736855354</v>
      </c>
    </row>
    <row r="11" spans="1:16" x14ac:dyDescent="0.25">
      <c r="A11" s="1" t="s">
        <v>74</v>
      </c>
      <c r="B11" s="145" t="s">
        <v>75</v>
      </c>
      <c r="C11" s="220">
        <v>7.0478314294816364</v>
      </c>
      <c r="D11" s="221">
        <v>-0.34834241123368859</v>
      </c>
      <c r="E11" s="220">
        <v>9.2506486181613088</v>
      </c>
      <c r="F11" s="221">
        <f t="shared" si="0"/>
        <v>2.2028171886796724</v>
      </c>
      <c r="G11" s="220">
        <v>4.0907075558839834</v>
      </c>
      <c r="H11" s="221">
        <f t="shared" si="0"/>
        <v>-5.1599410622773254</v>
      </c>
      <c r="I11" s="220">
        <v>6.6980792586928164</v>
      </c>
      <c r="J11" s="221">
        <f t="shared" si="0"/>
        <v>2.607371702808833</v>
      </c>
      <c r="K11" s="220">
        <v>6.7377011388261332</v>
      </c>
      <c r="L11" s="221">
        <f t="shared" si="1"/>
        <v>3.96218801333168E-2</v>
      </c>
      <c r="M11" s="220">
        <v>6.4654920309986839</v>
      </c>
      <c r="N11" s="221">
        <f t="shared" si="2"/>
        <v>-0.27220910782744934</v>
      </c>
      <c r="O11" s="221">
        <f t="shared" si="3"/>
        <v>-0.58233939848295257</v>
      </c>
    </row>
    <row r="12" spans="1:16" x14ac:dyDescent="0.25">
      <c r="A12" s="1" t="s">
        <v>76</v>
      </c>
      <c r="B12" s="145" t="s">
        <v>77</v>
      </c>
      <c r="C12" s="220">
        <v>7.060589492519509</v>
      </c>
      <c r="D12" s="221">
        <v>-0.82799498236633617</v>
      </c>
      <c r="E12" s="220" t="s">
        <v>236</v>
      </c>
      <c r="F12" s="221" t="str">
        <f t="shared" si="0"/>
        <v>-</v>
      </c>
      <c r="G12" s="220">
        <v>3.4268915364381867</v>
      </c>
      <c r="H12" s="221" t="str">
        <f t="shared" si="0"/>
        <v>-</v>
      </c>
      <c r="I12" s="220">
        <v>6.3827739181384446</v>
      </c>
      <c r="J12" s="221">
        <f t="shared" si="0"/>
        <v>2.955882381700258</v>
      </c>
      <c r="K12" s="220">
        <v>6.1673905637881115</v>
      </c>
      <c r="L12" s="221">
        <f t="shared" si="1"/>
        <v>-0.21538335435033318</v>
      </c>
      <c r="M12" s="220">
        <v>6.965188020716055</v>
      </c>
      <c r="N12" s="221">
        <f t="shared" si="2"/>
        <v>0.79779745692794357</v>
      </c>
      <c r="O12" s="221">
        <f t="shared" si="3"/>
        <v>-9.540147180345393E-2</v>
      </c>
    </row>
    <row r="13" spans="1:16" x14ac:dyDescent="0.25">
      <c r="A13" s="1" t="s">
        <v>78</v>
      </c>
      <c r="B13" s="145" t="s">
        <v>79</v>
      </c>
      <c r="C13" s="220">
        <v>8.7339009392526528</v>
      </c>
      <c r="D13" s="221">
        <v>1.2489500656475307</v>
      </c>
      <c r="E13" s="220" t="s">
        <v>236</v>
      </c>
      <c r="F13" s="221" t="str">
        <f t="shared" si="0"/>
        <v>-</v>
      </c>
      <c r="G13" s="220">
        <v>3.5315843470614099</v>
      </c>
      <c r="H13" s="221" t="str">
        <f t="shared" si="0"/>
        <v>-</v>
      </c>
      <c r="I13" s="220">
        <v>6.2174707421855713</v>
      </c>
      <c r="J13" s="221">
        <f t="shared" si="0"/>
        <v>2.6858863951241614</v>
      </c>
      <c r="K13" s="220">
        <v>6.5183552234649831</v>
      </c>
      <c r="L13" s="221">
        <f t="shared" si="1"/>
        <v>0.30088448127941181</v>
      </c>
      <c r="M13" s="220">
        <v>6.820077615250117</v>
      </c>
      <c r="N13" s="221">
        <f t="shared" si="2"/>
        <v>0.30172239178513394</v>
      </c>
      <c r="O13" s="221">
        <f t="shared" si="3"/>
        <v>-1.9138233240025357</v>
      </c>
    </row>
    <row r="14" spans="1:16" x14ac:dyDescent="0.25">
      <c r="A14" s="1" t="s">
        <v>80</v>
      </c>
      <c r="B14" s="145" t="s">
        <v>81</v>
      </c>
      <c r="C14" s="220">
        <v>7.5460757920894599</v>
      </c>
      <c r="D14" s="221">
        <v>0.60431944607779453</v>
      </c>
      <c r="E14" s="220" t="s">
        <v>236</v>
      </c>
      <c r="F14" s="221" t="str">
        <f t="shared" si="0"/>
        <v>-</v>
      </c>
      <c r="G14" s="220">
        <v>4.9431877958968959</v>
      </c>
      <c r="H14" s="221" t="str">
        <f t="shared" si="0"/>
        <v>-</v>
      </c>
      <c r="I14" s="220">
        <v>7.000953086942709</v>
      </c>
      <c r="J14" s="221">
        <f t="shared" si="0"/>
        <v>2.0577652910458131</v>
      </c>
      <c r="K14" s="220">
        <v>6.7547590790410634</v>
      </c>
      <c r="L14" s="221">
        <f t="shared" si="1"/>
        <v>-0.24619400790164558</v>
      </c>
      <c r="M14" s="220">
        <v>6.8785517271573049</v>
      </c>
      <c r="N14" s="221">
        <f t="shared" si="2"/>
        <v>0.12379264811624147</v>
      </c>
      <c r="O14" s="221">
        <f t="shared" si="3"/>
        <v>-0.66752406493215499</v>
      </c>
    </row>
    <row r="15" spans="1:16" x14ac:dyDescent="0.25">
      <c r="A15" s="1" t="s">
        <v>82</v>
      </c>
      <c r="B15" s="145" t="s">
        <v>83</v>
      </c>
      <c r="C15" s="220">
        <v>7.2991793386434951</v>
      </c>
      <c r="D15" s="221">
        <v>-0.44412629385881353</v>
      </c>
      <c r="E15" s="220" t="s">
        <v>236</v>
      </c>
      <c r="F15" s="221" t="str">
        <f t="shared" si="0"/>
        <v>-</v>
      </c>
      <c r="G15" s="220">
        <v>5.9776886192386733</v>
      </c>
      <c r="H15" s="221" t="str">
        <f t="shared" si="0"/>
        <v>-</v>
      </c>
      <c r="I15" s="220">
        <v>6.9023408766388297</v>
      </c>
      <c r="J15" s="221">
        <f t="shared" si="0"/>
        <v>0.92465225740015633</v>
      </c>
      <c r="K15" s="220">
        <v>6.8557834898665346</v>
      </c>
      <c r="L15" s="221">
        <f t="shared" si="1"/>
        <v>-4.655738677229504E-2</v>
      </c>
      <c r="M15" s="220">
        <v>6.9805567830313739</v>
      </c>
      <c r="N15" s="221">
        <f>IFERROR(M15-K15,"-")</f>
        <v>0.12477329316483932</v>
      </c>
      <c r="O15" s="221">
        <f>IFERROR(M15-C15,"-")</f>
        <v>-0.31862255561212116</v>
      </c>
    </row>
    <row r="16" spans="1:16" x14ac:dyDescent="0.25">
      <c r="A16" s="1" t="s">
        <v>84</v>
      </c>
      <c r="B16" s="145" t="s">
        <v>85</v>
      </c>
      <c r="C16" s="220">
        <v>7.3596665182726939</v>
      </c>
      <c r="D16" s="221">
        <v>-0.34246755909703719</v>
      </c>
      <c r="E16" s="220">
        <v>4.5515607371192175</v>
      </c>
      <c r="F16" s="221">
        <f t="shared" si="0"/>
        <v>-2.8081057811534764</v>
      </c>
      <c r="G16" s="220">
        <v>5.1992433795712483</v>
      </c>
      <c r="H16" s="221">
        <f t="shared" si="0"/>
        <v>0.64768264245203078</v>
      </c>
      <c r="I16" s="220">
        <v>7.2397501926274384</v>
      </c>
      <c r="J16" s="221">
        <f t="shared" si="0"/>
        <v>2.0405068130561901</v>
      </c>
      <c r="K16" s="220">
        <v>7.1337124926456168</v>
      </c>
      <c r="L16" s="221">
        <f t="shared" si="1"/>
        <v>-0.10603769998182155</v>
      </c>
      <c r="M16" s="220"/>
      <c r="N16" s="221"/>
      <c r="O16" s="221"/>
    </row>
    <row r="17" spans="1:16" x14ac:dyDescent="0.25">
      <c r="A17" s="1" t="s">
        <v>86</v>
      </c>
      <c r="B17" s="145" t="s">
        <v>87</v>
      </c>
      <c r="C17" s="220">
        <v>7.4095895977245023</v>
      </c>
      <c r="D17" s="221">
        <v>5.6374352593541843E-2</v>
      </c>
      <c r="E17" s="220">
        <v>4.0015720524017464</v>
      </c>
      <c r="F17" s="221">
        <f t="shared" si="0"/>
        <v>-3.4080175453227559</v>
      </c>
      <c r="G17" s="220">
        <v>5.8313355603589443</v>
      </c>
      <c r="H17" s="221">
        <f t="shared" si="0"/>
        <v>1.8297635079571979</v>
      </c>
      <c r="I17" s="220">
        <v>6.7605067064083455</v>
      </c>
      <c r="J17" s="221">
        <f t="shared" si="0"/>
        <v>0.92917114604940121</v>
      </c>
      <c r="K17" s="220">
        <v>6.8220845019451737</v>
      </c>
      <c r="L17" s="221">
        <f t="shared" si="1"/>
        <v>6.1577795536828184E-2</v>
      </c>
      <c r="M17" s="220"/>
      <c r="N17" s="221"/>
      <c r="O17" s="221"/>
    </row>
    <row r="18" spans="1:16" x14ac:dyDescent="0.25">
      <c r="A18" s="1" t="s">
        <v>88</v>
      </c>
      <c r="B18" s="145" t="s">
        <v>89</v>
      </c>
      <c r="C18" s="220">
        <v>7.0818751918607203</v>
      </c>
      <c r="D18" s="221">
        <v>-0.29625506114561517</v>
      </c>
      <c r="E18" s="220">
        <v>3.6523630907726932</v>
      </c>
      <c r="F18" s="221">
        <f t="shared" si="0"/>
        <v>-3.4295121010880272</v>
      </c>
      <c r="G18" s="220">
        <v>5.9282195332757128</v>
      </c>
      <c r="H18" s="221">
        <f t="shared" si="0"/>
        <v>2.2758564425030197</v>
      </c>
      <c r="I18" s="220">
        <v>6.9025843149549875</v>
      </c>
      <c r="J18" s="221">
        <f t="shared" si="0"/>
        <v>0.97436478167927465</v>
      </c>
      <c r="K18" s="220">
        <v>6.8264086055904345</v>
      </c>
      <c r="L18" s="221">
        <f t="shared" si="1"/>
        <v>-7.6175709364552979E-2</v>
      </c>
      <c r="M18" s="220"/>
      <c r="N18" s="221"/>
      <c r="O18" s="221"/>
    </row>
    <row r="19" spans="1:16" x14ac:dyDescent="0.25">
      <c r="A19" s="1" t="s">
        <v>90</v>
      </c>
      <c r="B19" s="145" t="s">
        <v>91</v>
      </c>
      <c r="C19" s="220">
        <v>7.4287101886406628</v>
      </c>
      <c r="D19" s="221">
        <v>-7.0054247286514659E-2</v>
      </c>
      <c r="E19" s="220">
        <v>6.220779220779221</v>
      </c>
      <c r="F19" s="221">
        <f t="shared" si="0"/>
        <v>-1.2079309678614418</v>
      </c>
      <c r="G19" s="220">
        <v>6.9308398023994355</v>
      </c>
      <c r="H19" s="221">
        <f t="shared" si="0"/>
        <v>0.71006058162021457</v>
      </c>
      <c r="I19" s="220">
        <v>7.2594999762797094</v>
      </c>
      <c r="J19" s="221">
        <f t="shared" si="0"/>
        <v>0.32866017388027391</v>
      </c>
      <c r="K19" s="220">
        <v>6.7909695542611646</v>
      </c>
      <c r="L19" s="221">
        <f t="shared" si="1"/>
        <v>-0.46853042201854489</v>
      </c>
      <c r="M19" s="220"/>
      <c r="N19" s="221"/>
      <c r="O19" s="221"/>
    </row>
    <row r="20" spans="1:16" x14ac:dyDescent="0.25">
      <c r="A20" s="1" t="s">
        <v>92</v>
      </c>
      <c r="B20" s="145" t="s">
        <v>93</v>
      </c>
      <c r="C20" s="220">
        <v>7.1260608372270431</v>
      </c>
      <c r="D20" s="221">
        <v>-0.10542107533871903</v>
      </c>
      <c r="E20" s="220">
        <v>5.3013895543842837</v>
      </c>
      <c r="F20" s="221">
        <f t="shared" si="0"/>
        <v>-1.8246712828427594</v>
      </c>
      <c r="G20" s="220">
        <v>6.2279114435907807</v>
      </c>
      <c r="H20" s="221">
        <f t="shared" si="0"/>
        <v>0.92652188920649703</v>
      </c>
      <c r="I20" s="220">
        <v>6.7056474124973162</v>
      </c>
      <c r="J20" s="221">
        <f t="shared" si="0"/>
        <v>0.47773596890653547</v>
      </c>
      <c r="K20" s="220">
        <v>6.5663159638803741</v>
      </c>
      <c r="L20" s="221">
        <f t="shared" si="1"/>
        <v>-0.13933144861694213</v>
      </c>
      <c r="M20" s="220"/>
      <c r="N20" s="221"/>
      <c r="O20" s="221"/>
    </row>
    <row r="21" spans="1:16" ht="15.75" x14ac:dyDescent="0.25">
      <c r="A21" s="1" t="s">
        <v>0</v>
      </c>
      <c r="B21" s="148" t="s">
        <v>30</v>
      </c>
      <c r="C21" s="222">
        <v>7.4203753436920517</v>
      </c>
      <c r="D21" s="223">
        <v>-0.1811010096930632</v>
      </c>
      <c r="E21" s="222">
        <v>6.3173322576307651</v>
      </c>
      <c r="F21" s="223">
        <f t="shared" si="0"/>
        <v>-1.1030430860612865</v>
      </c>
      <c r="G21" s="222">
        <v>5.5219885141008653</v>
      </c>
      <c r="H21" s="223">
        <f t="shared" si="0"/>
        <v>-0.79534374352989978</v>
      </c>
      <c r="I21" s="222">
        <v>6.81836284648623</v>
      </c>
      <c r="J21" s="223">
        <f t="shared" si="0"/>
        <v>1.2963743323853647</v>
      </c>
      <c r="K21" s="222">
        <v>6.7723569064660403</v>
      </c>
      <c r="L21" s="223">
        <f t="shared" si="1"/>
        <v>-4.6005940020189762E-2</v>
      </c>
      <c r="M21" s="222">
        <v>6.9479903176642859</v>
      </c>
      <c r="N21" s="223">
        <v>0.22092750880595968</v>
      </c>
      <c r="O21" s="223">
        <v>-0.58284637214060986</v>
      </c>
    </row>
    <row r="22" spans="1:16" ht="6" customHeight="1" x14ac:dyDescent="0.25"/>
    <row r="23" spans="1:16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</row>
    <row r="24" spans="1:16" x14ac:dyDescent="0.25">
      <c r="E24" s="151"/>
      <c r="G24" s="151"/>
      <c r="I24" s="151"/>
      <c r="K24" s="151"/>
      <c r="N24" s="101"/>
    </row>
    <row r="26" spans="1:16" ht="59.25" customHeight="1" thickBot="1" x14ac:dyDescent="0.3">
      <c r="B26" s="12" t="s">
        <v>294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" t="s">
        <v>94</v>
      </c>
    </row>
    <row r="27" spans="1:16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95</v>
      </c>
    </row>
    <row r="28" spans="1:16" ht="22.5" thickTop="1" thickBot="1" x14ac:dyDescent="0.3">
      <c r="B28" s="152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</row>
    <row r="29" spans="1:16" ht="22.5" thickTop="1" thickBot="1" x14ac:dyDescent="0.3">
      <c r="B29" s="136"/>
      <c r="C29" s="137">
        <f>2019</f>
        <v>2019</v>
      </c>
      <c r="D29" s="138"/>
      <c r="E29" s="139">
        <v>2020</v>
      </c>
      <c r="F29" s="138"/>
      <c r="G29" s="139">
        <v>2021</v>
      </c>
      <c r="H29" s="138"/>
      <c r="I29" s="139">
        <v>2022</v>
      </c>
      <c r="J29" s="138"/>
      <c r="K29" s="139">
        <v>2023</v>
      </c>
      <c r="L29" s="138"/>
      <c r="M29" s="139">
        <v>2024</v>
      </c>
      <c r="N29" s="140"/>
      <c r="O29" s="141"/>
    </row>
    <row r="30" spans="1:16" ht="16.5" thickTop="1" thickBot="1" x14ac:dyDescent="0.3">
      <c r="B30" s="107"/>
      <c r="C30" s="142" t="s">
        <v>69</v>
      </c>
      <c r="D30" s="143" t="str">
        <f>CONCATENATE("dif ",RIGHT(2019,2),"/",RIGHT(2018,2))</f>
        <v>dif 19/18</v>
      </c>
      <c r="E30" s="144" t="s">
        <v>69</v>
      </c>
      <c r="F30" s="143" t="str">
        <f>CONCATENATE("dif ",RIGHT(E29,2),"/",RIGHT(C29,2))</f>
        <v>dif 20/19</v>
      </c>
      <c r="G30" s="144" t="s">
        <v>69</v>
      </c>
      <c r="H30" s="143" t="str">
        <f>CONCATENATE("dif ",RIGHT(G29,2),"/",RIGHT(E29,2))</f>
        <v>dif 21/20</v>
      </c>
      <c r="I30" s="144" t="s">
        <v>69</v>
      </c>
      <c r="J30" s="143" t="str">
        <f>CONCATENATE("dif ",RIGHT(I29,2),"/",RIGHT(G29,2))</f>
        <v>dif 22/21</v>
      </c>
      <c r="K30" s="144" t="s">
        <v>69</v>
      </c>
      <c r="L30" s="143" t="str">
        <f>CONCATENATE("dif ",RIGHT(K29,2),"/",RIGHT(I29,2))</f>
        <v>dif 23/22</v>
      </c>
      <c r="M30" s="144" t="s">
        <v>69</v>
      </c>
      <c r="N30" s="143" t="str">
        <f>CONCATENATE("dif ",RIGHT(M29,2),"/",RIGHT(K29,2))</f>
        <v>dif 24/23</v>
      </c>
      <c r="O30" s="143" t="str">
        <f>CONCATENATE("dif ",RIGHT(M29,2),"/",RIGHT(C29,2))</f>
        <v>dif 24/19</v>
      </c>
    </row>
    <row r="31" spans="1:16" x14ac:dyDescent="0.25">
      <c r="B31" s="145" t="s">
        <v>71</v>
      </c>
      <c r="C31" s="220">
        <v>4.7893120393120396</v>
      </c>
      <c r="D31" s="221">
        <v>0.10879547558379699</v>
      </c>
      <c r="E31" s="220">
        <v>3.3978234582829505</v>
      </c>
      <c r="F31" s="221">
        <f t="shared" ref="F31:J43" si="4">IFERROR(E31-C31,"-")</f>
        <v>-1.3914885810290891</v>
      </c>
      <c r="G31" s="220">
        <v>2.3659409484044138</v>
      </c>
      <c r="H31" s="221">
        <f t="shared" si="4"/>
        <v>-1.0318825098785367</v>
      </c>
      <c r="I31" s="220">
        <v>5.724462365591398</v>
      </c>
      <c r="J31" s="221">
        <f t="shared" si="4"/>
        <v>3.3585214171869842</v>
      </c>
      <c r="K31" s="220">
        <v>4.65979381443299</v>
      </c>
      <c r="L31" s="221">
        <f t="shared" ref="L31:N43" si="5">IFERROR(K31-I31,"-")</f>
        <v>-1.064668551158408</v>
      </c>
      <c r="M31" s="220">
        <v>4.4990310077519382</v>
      </c>
      <c r="N31" s="221">
        <f t="shared" si="5"/>
        <v>-0.16076280668105181</v>
      </c>
      <c r="O31" s="221">
        <f t="shared" ref="O31:O36" si="6">IFERROR(M31-C31,"-")</f>
        <v>-0.29028103156010143</v>
      </c>
    </row>
    <row r="32" spans="1:16" x14ac:dyDescent="0.25">
      <c r="B32" s="145" t="s">
        <v>73</v>
      </c>
      <c r="C32" s="220">
        <v>3.8033419023136248</v>
      </c>
      <c r="D32" s="221">
        <v>-0.92645482549996006</v>
      </c>
      <c r="E32" s="220">
        <v>3.4050151975683889</v>
      </c>
      <c r="F32" s="221">
        <f t="shared" si="4"/>
        <v>-0.3983267047452359</v>
      </c>
      <c r="G32" s="220">
        <v>2.1904255319148938</v>
      </c>
      <c r="H32" s="221">
        <f t="shared" si="4"/>
        <v>-1.2145896656534951</v>
      </c>
      <c r="I32" s="220">
        <v>2.9379509379509381</v>
      </c>
      <c r="J32" s="221">
        <f t="shared" si="4"/>
        <v>0.74752540603604434</v>
      </c>
      <c r="K32" s="220">
        <v>4.0410122164048863</v>
      </c>
      <c r="L32" s="221">
        <f t="shared" si="5"/>
        <v>1.1030612784539482</v>
      </c>
      <c r="M32" s="220">
        <v>2.5011169024571855</v>
      </c>
      <c r="N32" s="221">
        <f t="shared" si="5"/>
        <v>-1.5398953139477007</v>
      </c>
      <c r="O32" s="221">
        <f>IFERROR(M32-C32,"-")</f>
        <v>-1.3022249998564392</v>
      </c>
    </row>
    <row r="33" spans="2:16" x14ac:dyDescent="0.25">
      <c r="B33" s="145" t="s">
        <v>75</v>
      </c>
      <c r="C33" s="220">
        <v>3.8112359550561798</v>
      </c>
      <c r="D33" s="221">
        <v>0.10622044316372881</v>
      </c>
      <c r="E33" s="220">
        <v>3.8292181069958846</v>
      </c>
      <c r="F33" s="221">
        <f t="shared" si="4"/>
        <v>1.798215193970476E-2</v>
      </c>
      <c r="G33" s="220">
        <v>2.2533892834086506</v>
      </c>
      <c r="H33" s="221">
        <f t="shared" si="4"/>
        <v>-1.575828823587234</v>
      </c>
      <c r="I33" s="220">
        <v>3.2213947190250507</v>
      </c>
      <c r="J33" s="221">
        <f t="shared" si="4"/>
        <v>0.96800543561640007</v>
      </c>
      <c r="K33" s="220">
        <v>3.6146943353897925</v>
      </c>
      <c r="L33" s="221">
        <f t="shared" si="5"/>
        <v>0.39329961636474176</v>
      </c>
      <c r="M33" s="220">
        <v>3.1333333333333333</v>
      </c>
      <c r="N33" s="221">
        <f t="shared" si="5"/>
        <v>-0.48136100205645915</v>
      </c>
      <c r="O33" s="221">
        <f t="shared" si="6"/>
        <v>-0.67790262172284654</v>
      </c>
    </row>
    <row r="34" spans="2:16" x14ac:dyDescent="0.25">
      <c r="B34" s="145" t="s">
        <v>77</v>
      </c>
      <c r="C34" s="220">
        <v>4.5026146419951729</v>
      </c>
      <c r="D34" s="221">
        <v>0.2605588254712714</v>
      </c>
      <c r="E34" s="220" t="s">
        <v>236</v>
      </c>
      <c r="F34" s="221" t="str">
        <f>IFERROR(E34-C34,"-")</f>
        <v>-</v>
      </c>
      <c r="G34" s="220">
        <v>2.3930635838150289</v>
      </c>
      <c r="H34" s="221" t="str">
        <f>IFERROR(G34-E34,"-")</f>
        <v>-</v>
      </c>
      <c r="I34" s="220">
        <v>2.8110674525212835</v>
      </c>
      <c r="J34" s="221">
        <f>IFERROR(I34-G34,"-")</f>
        <v>0.41800386870625461</v>
      </c>
      <c r="K34" s="220">
        <v>2.8504016064257027</v>
      </c>
      <c r="L34" s="221">
        <f>IFERROR(K34-I34,"-")</f>
        <v>3.9334153904419189E-2</v>
      </c>
      <c r="M34" s="220">
        <v>3.7895878524945772</v>
      </c>
      <c r="N34" s="221">
        <f>IFERROR(M34-K34,"-")</f>
        <v>0.93918624606887446</v>
      </c>
      <c r="O34" s="221">
        <f t="shared" si="6"/>
        <v>-0.71302678950059573</v>
      </c>
    </row>
    <row r="35" spans="2:16" x14ac:dyDescent="0.25">
      <c r="B35" s="145" t="s">
        <v>79</v>
      </c>
      <c r="C35" s="220">
        <v>5.79195436805764</v>
      </c>
      <c r="D35" s="221">
        <v>1.8399306760536911</v>
      </c>
      <c r="E35" s="220" t="s">
        <v>236</v>
      </c>
      <c r="F35" s="221" t="str">
        <f t="shared" si="4"/>
        <v>-</v>
      </c>
      <c r="G35" s="220">
        <v>2.5417176413016884</v>
      </c>
      <c r="H35" s="221" t="str">
        <f t="shared" si="4"/>
        <v>-</v>
      </c>
      <c r="I35" s="220">
        <v>2.6286314315715784</v>
      </c>
      <c r="J35" s="221">
        <f t="shared" si="4"/>
        <v>8.691379026988999E-2</v>
      </c>
      <c r="K35" s="220">
        <v>3.2831715210355985</v>
      </c>
      <c r="L35" s="221">
        <f t="shared" si="5"/>
        <v>0.65454008946402009</v>
      </c>
      <c r="M35" s="220">
        <v>3.0149592021758838</v>
      </c>
      <c r="N35" s="221">
        <f t="shared" si="5"/>
        <v>-0.26821231885971475</v>
      </c>
      <c r="O35" s="221">
        <f>IFERROR(M35-C35,"-")</f>
        <v>-2.7769951658817562</v>
      </c>
    </row>
    <row r="36" spans="2:16" x14ac:dyDescent="0.25">
      <c r="B36" s="145" t="s">
        <v>81</v>
      </c>
      <c r="C36" s="220">
        <v>6.8252631578947369</v>
      </c>
      <c r="D36" s="221">
        <v>2.8515584946823016</v>
      </c>
      <c r="E36" s="220" t="s">
        <v>236</v>
      </c>
      <c r="F36" s="221" t="str">
        <f t="shared" si="4"/>
        <v>-</v>
      </c>
      <c r="G36" s="220">
        <v>3.5864474339810664</v>
      </c>
      <c r="H36" s="221" t="str">
        <f t="shared" si="4"/>
        <v>-</v>
      </c>
      <c r="I36" s="220">
        <v>3.6400807672892479</v>
      </c>
      <c r="J36" s="221">
        <f t="shared" si="4"/>
        <v>5.3633333308181541E-2</v>
      </c>
      <c r="K36" s="220">
        <v>3.3483852529294085</v>
      </c>
      <c r="L36" s="221">
        <f t="shared" si="5"/>
        <v>-0.29169551435983943</v>
      </c>
      <c r="M36" s="220">
        <v>3.406364301389905</v>
      </c>
      <c r="N36" s="221">
        <f t="shared" si="5"/>
        <v>5.7979048460496507E-2</v>
      </c>
      <c r="O36" s="221">
        <f t="shared" si="6"/>
        <v>-3.4188988565048319</v>
      </c>
    </row>
    <row r="37" spans="2:16" x14ac:dyDescent="0.25">
      <c r="B37" s="145" t="s">
        <v>83</v>
      </c>
      <c r="C37" s="220">
        <v>3.4445435622955696</v>
      </c>
      <c r="D37" s="221">
        <v>-0.63818736139920951</v>
      </c>
      <c r="E37" s="220" t="s">
        <v>236</v>
      </c>
      <c r="F37" s="221" t="str">
        <f t="shared" si="4"/>
        <v>-</v>
      </c>
      <c r="G37" s="220">
        <v>4.4459262851600387</v>
      </c>
      <c r="H37" s="221" t="str">
        <f t="shared" si="4"/>
        <v>-</v>
      </c>
      <c r="I37" s="220">
        <v>4.1811648079306076</v>
      </c>
      <c r="J37" s="221">
        <f t="shared" si="4"/>
        <v>-0.26476147722943111</v>
      </c>
      <c r="K37" s="220">
        <v>3.8014415252266915</v>
      </c>
      <c r="L37" s="221">
        <f t="shared" si="5"/>
        <v>-0.37972328270391609</v>
      </c>
      <c r="M37" s="220">
        <v>3.6836089494163424</v>
      </c>
      <c r="N37" s="221">
        <f t="shared" si="5"/>
        <v>-0.11783257581034912</v>
      </c>
      <c r="O37" s="221">
        <f>IFERROR(M37-C37,"-")</f>
        <v>0.23906538712077285</v>
      </c>
    </row>
    <row r="38" spans="2:16" x14ac:dyDescent="0.25">
      <c r="B38" s="145" t="s">
        <v>85</v>
      </c>
      <c r="C38" s="220">
        <v>3.7913226032190344</v>
      </c>
      <c r="D38" s="221">
        <v>-0.22163560364531287</v>
      </c>
      <c r="E38" s="220">
        <v>3.0742075823492852</v>
      </c>
      <c r="F38" s="221">
        <f t="shared" si="4"/>
        <v>-0.71711502086974921</v>
      </c>
      <c r="G38" s="220">
        <v>3.7990708478513358</v>
      </c>
      <c r="H38" s="221">
        <f t="shared" si="4"/>
        <v>0.7248632655020506</v>
      </c>
      <c r="I38" s="220">
        <v>4.0331521739130434</v>
      </c>
      <c r="J38" s="221">
        <f t="shared" si="4"/>
        <v>0.23408132606170762</v>
      </c>
      <c r="K38" s="220">
        <v>4.0018788163457026</v>
      </c>
      <c r="L38" s="221">
        <f t="shared" si="5"/>
        <v>-3.1273357567340732E-2</v>
      </c>
      <c r="M38" s="220"/>
      <c r="N38" s="221"/>
      <c r="O38" s="221"/>
    </row>
    <row r="39" spans="2:16" x14ac:dyDescent="0.25">
      <c r="B39" s="145" t="s">
        <v>87</v>
      </c>
      <c r="C39" s="220">
        <v>4.485606579849212</v>
      </c>
      <c r="D39" s="221">
        <v>0.51784445152370351</v>
      </c>
      <c r="E39" s="220">
        <v>2.647812971342383</v>
      </c>
      <c r="F39" s="221">
        <f t="shared" si="4"/>
        <v>-1.8377936085068289</v>
      </c>
      <c r="G39" s="220">
        <v>3.4035053929121726</v>
      </c>
      <c r="H39" s="221">
        <f t="shared" si="4"/>
        <v>0.75569242156978955</v>
      </c>
      <c r="I39" s="220">
        <v>3.5713871154962273</v>
      </c>
      <c r="J39" s="221">
        <f t="shared" si="4"/>
        <v>0.16788172258405476</v>
      </c>
      <c r="K39" s="220">
        <v>3.6274393849793021</v>
      </c>
      <c r="L39" s="221">
        <f t="shared" si="5"/>
        <v>5.6052269483074735E-2</v>
      </c>
      <c r="M39" s="220"/>
      <c r="N39" s="221"/>
      <c r="O39" s="221"/>
    </row>
    <row r="40" spans="2:16" x14ac:dyDescent="0.25">
      <c r="B40" s="145" t="s">
        <v>89</v>
      </c>
      <c r="C40" s="220">
        <v>3.807153965785381</v>
      </c>
      <c r="D40" s="221">
        <v>-0.2177681525946813</v>
      </c>
      <c r="E40" s="220">
        <v>2.4842917997870075</v>
      </c>
      <c r="F40" s="221">
        <f t="shared" si="4"/>
        <v>-1.3228621659983735</v>
      </c>
      <c r="G40" s="220">
        <v>3.132591562355123</v>
      </c>
      <c r="H40" s="221">
        <f t="shared" si="4"/>
        <v>0.6482997625681155</v>
      </c>
      <c r="I40" s="220">
        <v>3.554815263476681</v>
      </c>
      <c r="J40" s="221">
        <f t="shared" si="4"/>
        <v>0.42222370112155794</v>
      </c>
      <c r="K40" s="220">
        <v>3.2132940681531341</v>
      </c>
      <c r="L40" s="221">
        <f t="shared" si="5"/>
        <v>-0.34152119532354686</v>
      </c>
      <c r="M40" s="220"/>
      <c r="N40" s="221"/>
      <c r="O40" s="221"/>
    </row>
    <row r="41" spans="2:16" x14ac:dyDescent="0.25">
      <c r="B41" s="145" t="s">
        <v>91</v>
      </c>
      <c r="C41" s="220">
        <v>3.5686884396060137</v>
      </c>
      <c r="D41" s="221">
        <v>-1.4959183019670199</v>
      </c>
      <c r="E41" s="220">
        <v>3.945582586427657</v>
      </c>
      <c r="F41" s="221">
        <f t="shared" si="4"/>
        <v>0.37689414682164335</v>
      </c>
      <c r="G41" s="220">
        <v>3.4310897435897436</v>
      </c>
      <c r="H41" s="221">
        <f t="shared" si="4"/>
        <v>-0.51449284283791341</v>
      </c>
      <c r="I41" s="220">
        <v>3.6112132352941178</v>
      </c>
      <c r="J41" s="221">
        <f t="shared" si="4"/>
        <v>0.18012349170437414</v>
      </c>
      <c r="K41" s="220">
        <v>3.4485981308411215</v>
      </c>
      <c r="L41" s="221">
        <f t="shared" si="5"/>
        <v>-0.16261510445299621</v>
      </c>
      <c r="M41" s="220"/>
      <c r="N41" s="221"/>
      <c r="O41" s="221"/>
    </row>
    <row r="42" spans="2:16" x14ac:dyDescent="0.25">
      <c r="B42" s="145" t="s">
        <v>93</v>
      </c>
      <c r="C42" s="220">
        <v>3.6236462093862816</v>
      </c>
      <c r="D42" s="221">
        <v>-0.78589507501738787</v>
      </c>
      <c r="E42" s="220">
        <v>2.4285714285714284</v>
      </c>
      <c r="F42" s="221">
        <f t="shared" si="4"/>
        <v>-1.1950747808148532</v>
      </c>
      <c r="G42" s="220">
        <v>3.166830225711482</v>
      </c>
      <c r="H42" s="221">
        <f t="shared" si="4"/>
        <v>0.7382587971400536</v>
      </c>
      <c r="I42" s="220">
        <v>4.1630076838638859</v>
      </c>
      <c r="J42" s="221">
        <f t="shared" si="4"/>
        <v>0.99617745815240388</v>
      </c>
      <c r="K42" s="220">
        <v>3.404673393520977</v>
      </c>
      <c r="L42" s="221">
        <f t="shared" si="5"/>
        <v>-0.75833429034290889</v>
      </c>
      <c r="M42" s="220"/>
      <c r="N42" s="221"/>
      <c r="O42" s="221"/>
    </row>
    <row r="43" spans="2:16" ht="15.75" x14ac:dyDescent="0.25">
      <c r="B43" s="148" t="s">
        <v>30</v>
      </c>
      <c r="C43" s="222">
        <v>4.2325295653509443</v>
      </c>
      <c r="D43" s="223">
        <v>0.13460391879922007</v>
      </c>
      <c r="E43" s="222">
        <v>2.875516971571221</v>
      </c>
      <c r="F43" s="223">
        <f t="shared" si="4"/>
        <v>-1.3570125937797233</v>
      </c>
      <c r="G43" s="222">
        <v>3.140326433121019</v>
      </c>
      <c r="H43" s="223">
        <f t="shared" si="4"/>
        <v>0.26480946154979801</v>
      </c>
      <c r="I43" s="222">
        <v>3.6206255806751315</v>
      </c>
      <c r="J43" s="223">
        <f t="shared" si="4"/>
        <v>0.48029914755411252</v>
      </c>
      <c r="K43" s="222">
        <v>3.5630895121494159</v>
      </c>
      <c r="L43" s="223">
        <f t="shared" si="5"/>
        <v>-5.7536068525715578E-2</v>
      </c>
      <c r="M43" s="222">
        <v>3.4116171617161717</v>
      </c>
      <c r="N43" s="223">
        <v>-0.1085060197641301</v>
      </c>
      <c r="O43" s="223">
        <v>-1.062704799817598</v>
      </c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</row>
    <row r="47" spans="2:16" x14ac:dyDescent="0.25">
      <c r="E47" s="151"/>
      <c r="G47" s="151"/>
      <c r="I47" s="151"/>
      <c r="K47" s="153"/>
    </row>
    <row r="48" spans="2:16" ht="48.75" customHeight="1" thickBot="1" x14ac:dyDescent="0.3">
      <c r="B48" s="12" t="s">
        <v>295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" t="s">
        <v>98</v>
      </c>
    </row>
    <row r="49" spans="1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99</v>
      </c>
    </row>
    <row r="50" spans="1:16" ht="22.5" thickTop="1" thickBot="1" x14ac:dyDescent="0.3">
      <c r="B50" s="136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5"/>
    </row>
    <row r="51" spans="1:16" ht="22.5" thickTop="1" thickBot="1" x14ac:dyDescent="0.3">
      <c r="B51" s="136"/>
      <c r="C51" s="137">
        <f>2019</f>
        <v>2019</v>
      </c>
      <c r="D51" s="138"/>
      <c r="E51" s="139">
        <v>2020</v>
      </c>
      <c r="F51" s="138"/>
      <c r="G51" s="139">
        <v>2021</v>
      </c>
      <c r="H51" s="138"/>
      <c r="I51" s="139">
        <v>2022</v>
      </c>
      <c r="J51" s="138"/>
      <c r="K51" s="139">
        <v>2023</v>
      </c>
      <c r="L51" s="138"/>
      <c r="M51" s="139">
        <v>2024</v>
      </c>
      <c r="N51" s="140"/>
      <c r="O51" s="141"/>
    </row>
    <row r="52" spans="1:16" ht="16.5" thickTop="1" thickBot="1" x14ac:dyDescent="0.3">
      <c r="B52" s="107"/>
      <c r="C52" s="142" t="s">
        <v>69</v>
      </c>
      <c r="D52" s="143" t="str">
        <f>CONCATENATE("dif ",RIGHT(2019,2),"/",RIGHT(2018,2))</f>
        <v>dif 19/18</v>
      </c>
      <c r="E52" s="144" t="s">
        <v>69</v>
      </c>
      <c r="F52" s="143" t="str">
        <f>CONCATENATE("dif ",RIGHT(E51,2),"/",RIGHT(C51,2))</f>
        <v>dif 20/19</v>
      </c>
      <c r="G52" s="144" t="s">
        <v>69</v>
      </c>
      <c r="H52" s="143" t="str">
        <f>CONCATENATE("dif ",RIGHT(G51,2),"/",RIGHT(E51,2))</f>
        <v>dif 21/20</v>
      </c>
      <c r="I52" s="144" t="s">
        <v>69</v>
      </c>
      <c r="J52" s="143" t="str">
        <f>CONCATENATE("dif ",RIGHT(I51,2),"/",RIGHT(G51,2))</f>
        <v>dif 22/21</v>
      </c>
      <c r="K52" s="144" t="s">
        <v>69</v>
      </c>
      <c r="L52" s="143" t="str">
        <f>CONCATENATE("dif ",RIGHT(K51,2),"/",RIGHT(I51,2))</f>
        <v>dif 23/22</v>
      </c>
      <c r="M52" s="144" t="s">
        <v>69</v>
      </c>
      <c r="N52" s="143" t="str">
        <f>CONCATENATE("dif ",RIGHT(M51,2),"/",RIGHT(K51,2))</f>
        <v>dif 24/23</v>
      </c>
      <c r="O52" s="143" t="str">
        <f>CONCATENATE("dif ",RIGHT(M51,2),"/",RIGHT(C51,2))</f>
        <v>dif 24/19</v>
      </c>
    </row>
    <row r="53" spans="1:16" x14ac:dyDescent="0.25">
      <c r="A53" s="1">
        <v>1</v>
      </c>
      <c r="B53" s="145" t="s">
        <v>71</v>
      </c>
      <c r="C53" s="220">
        <v>3.5772179627601313</v>
      </c>
      <c r="D53" s="221">
        <v>-1.622343440748641</v>
      </c>
      <c r="E53" s="220">
        <v>4.8253012048192767</v>
      </c>
      <c r="F53" s="221">
        <f t="shared" ref="F53:J65" si="7">IFERROR(E53-C53,"-")</f>
        <v>1.2480832420591454</v>
      </c>
      <c r="G53" s="220">
        <v>5.3652173913043475</v>
      </c>
      <c r="H53" s="221">
        <f t="shared" si="7"/>
        <v>0.53991618648507078</v>
      </c>
      <c r="I53" s="220">
        <v>5.7339805825242722</v>
      </c>
      <c r="J53" s="221">
        <f t="shared" si="7"/>
        <v>0.36876319121992474</v>
      </c>
      <c r="K53" s="220">
        <v>5.0429362880886428</v>
      </c>
      <c r="L53" s="221">
        <f t="shared" ref="L53:N65" si="8">IFERROR(K53-I53,"-")</f>
        <v>-0.69104429443562942</v>
      </c>
      <c r="M53" s="220">
        <v>5.8047722342733188</v>
      </c>
      <c r="N53" s="221">
        <f t="shared" si="8"/>
        <v>0.76183594618467598</v>
      </c>
      <c r="O53" s="221">
        <f t="shared" ref="O53:O58" si="9">IFERROR(M53-C53,"-")</f>
        <v>2.2275542715131875</v>
      </c>
    </row>
    <row r="54" spans="1:16" x14ac:dyDescent="0.25">
      <c r="A54" s="1">
        <v>2</v>
      </c>
      <c r="B54" s="145" t="s">
        <v>73</v>
      </c>
      <c r="C54" s="220">
        <v>3.0201765447667088</v>
      </c>
      <c r="D54" s="221">
        <v>-1.552900378310214</v>
      </c>
      <c r="E54" s="220">
        <v>4.333333333333333</v>
      </c>
      <c r="F54" s="221">
        <f t="shared" si="7"/>
        <v>1.3131567885666242</v>
      </c>
      <c r="G54" s="220">
        <v>4.1810699588477362</v>
      </c>
      <c r="H54" s="221">
        <f t="shared" si="7"/>
        <v>-0.15226337448559679</v>
      </c>
      <c r="I54" s="220">
        <v>4.2582524271844662</v>
      </c>
      <c r="J54" s="221">
        <f t="shared" si="7"/>
        <v>7.7182468336729926E-2</v>
      </c>
      <c r="K54" s="220">
        <v>4.5245579567779961</v>
      </c>
      <c r="L54" s="221">
        <f t="shared" si="8"/>
        <v>0.26630552959352993</v>
      </c>
      <c r="M54" s="220">
        <v>3.5454545454545454</v>
      </c>
      <c r="N54" s="221">
        <f t="shared" si="8"/>
        <v>-0.97910341132345069</v>
      </c>
      <c r="O54" s="221">
        <f>IFERROR(M54-C54,"-")</f>
        <v>0.52527800068783659</v>
      </c>
    </row>
    <row r="55" spans="1:16" x14ac:dyDescent="0.25">
      <c r="A55" s="1">
        <v>3</v>
      </c>
      <c r="B55" s="145" t="s">
        <v>75</v>
      </c>
      <c r="C55" s="220">
        <v>2.6838193253287592</v>
      </c>
      <c r="D55" s="221">
        <v>-0.87518688585136495</v>
      </c>
      <c r="E55" s="220">
        <v>5.8444444444444441</v>
      </c>
      <c r="F55" s="221">
        <f t="shared" si="7"/>
        <v>3.1606251191156849</v>
      </c>
      <c r="G55" s="220">
        <v>3.6339522546419096</v>
      </c>
      <c r="H55" s="221">
        <f t="shared" si="7"/>
        <v>-2.2104921898025345</v>
      </c>
      <c r="I55" s="220">
        <v>4.8299445471349349</v>
      </c>
      <c r="J55" s="221">
        <f t="shared" si="7"/>
        <v>1.1959922924930253</v>
      </c>
      <c r="K55" s="220">
        <v>4.1807228915662646</v>
      </c>
      <c r="L55" s="221">
        <f t="shared" si="8"/>
        <v>-0.64922165556867029</v>
      </c>
      <c r="M55" s="220">
        <v>4.1143911439114387</v>
      </c>
      <c r="N55" s="221">
        <f t="shared" si="8"/>
        <v>-6.6331747654825968E-2</v>
      </c>
      <c r="O55" s="221">
        <f t="shared" si="9"/>
        <v>1.4305718185826795</v>
      </c>
    </row>
    <row r="56" spans="1:16" x14ac:dyDescent="0.25">
      <c r="A56" s="1">
        <v>4</v>
      </c>
      <c r="B56" s="145" t="s">
        <v>77</v>
      </c>
      <c r="C56" s="220">
        <v>4.5868725868725866</v>
      </c>
      <c r="D56" s="221">
        <v>1.3614721292066827</v>
      </c>
      <c r="E56" s="220" t="s">
        <v>236</v>
      </c>
      <c r="F56" s="221" t="str">
        <f>IFERROR(E56-C56,"-")</f>
        <v>-</v>
      </c>
      <c r="G56" s="220">
        <v>3.7015945330296129</v>
      </c>
      <c r="H56" s="221" t="str">
        <f>IFERROR(G56-E56,"-")</f>
        <v>-</v>
      </c>
      <c r="I56" s="220">
        <v>3.7936046511627906</v>
      </c>
      <c r="J56" s="221">
        <f>IFERROR(I56-G56,"-")</f>
        <v>9.201011813317761E-2</v>
      </c>
      <c r="K56" s="220">
        <v>4.0883054892601436</v>
      </c>
      <c r="L56" s="221">
        <f>IFERROR(K56-I56,"-")</f>
        <v>0.29470083809735304</v>
      </c>
      <c r="M56" s="220">
        <v>4.7992895204262878</v>
      </c>
      <c r="N56" s="221">
        <f>IFERROR(M56-K56,"-")</f>
        <v>0.71098403116614417</v>
      </c>
      <c r="O56" s="221">
        <f t="shared" si="9"/>
        <v>0.21241693355370117</v>
      </c>
    </row>
    <row r="57" spans="1:16" x14ac:dyDescent="0.25">
      <c r="A57" s="1">
        <v>5</v>
      </c>
      <c r="B57" s="145" t="s">
        <v>79</v>
      </c>
      <c r="C57" s="220">
        <v>11.237410071942445</v>
      </c>
      <c r="D57" s="221">
        <v>6.9810993923307949</v>
      </c>
      <c r="E57" s="220" t="s">
        <v>236</v>
      </c>
      <c r="F57" s="221" t="str">
        <f t="shared" si="7"/>
        <v>-</v>
      </c>
      <c r="G57" s="220">
        <v>3.6545718432510887</v>
      </c>
      <c r="H57" s="221" t="str">
        <f t="shared" si="7"/>
        <v>-</v>
      </c>
      <c r="I57" s="220">
        <v>3.9125596184419713</v>
      </c>
      <c r="J57" s="221">
        <f t="shared" si="7"/>
        <v>0.25798777519088256</v>
      </c>
      <c r="K57" s="220">
        <v>3.9587750294464077</v>
      </c>
      <c r="L57" s="221">
        <f t="shared" si="8"/>
        <v>4.621541100443638E-2</v>
      </c>
      <c r="M57" s="220">
        <v>4.9326145552560643</v>
      </c>
      <c r="N57" s="221">
        <f t="shared" si="8"/>
        <v>0.9738395258096566</v>
      </c>
      <c r="O57" s="221">
        <f t="shared" si="9"/>
        <v>-6.3047955166863812</v>
      </c>
    </row>
    <row r="58" spans="1:16" x14ac:dyDescent="0.25">
      <c r="A58" s="1">
        <v>6</v>
      </c>
      <c r="B58" s="145" t="s">
        <v>81</v>
      </c>
      <c r="C58" s="220">
        <v>6.9779411764705879</v>
      </c>
      <c r="D58" s="221">
        <v>3.0422231878754609</v>
      </c>
      <c r="E58" s="220" t="s">
        <v>236</v>
      </c>
      <c r="F58" s="221" t="str">
        <f t="shared" si="7"/>
        <v>-</v>
      </c>
      <c r="G58" s="220">
        <v>4.3600000000000003</v>
      </c>
      <c r="H58" s="221" t="str">
        <f t="shared" si="7"/>
        <v>-</v>
      </c>
      <c r="I58" s="220">
        <v>5.4429347826086953</v>
      </c>
      <c r="J58" s="221">
        <f t="shared" si="7"/>
        <v>1.082934782608695</v>
      </c>
      <c r="K58" s="220">
        <v>4.3403590944574555</v>
      </c>
      <c r="L58" s="221">
        <f t="shared" si="8"/>
        <v>-1.1025756881512399</v>
      </c>
      <c r="M58" s="220">
        <v>4.7995337995337994</v>
      </c>
      <c r="N58" s="221">
        <f t="shared" si="8"/>
        <v>0.45917470507634395</v>
      </c>
      <c r="O58" s="221">
        <f t="shared" si="9"/>
        <v>-2.1784073769367884</v>
      </c>
    </row>
    <row r="59" spans="1:16" x14ac:dyDescent="0.25">
      <c r="A59" s="1">
        <v>7</v>
      </c>
      <c r="B59" s="145" t="s">
        <v>83</v>
      </c>
      <c r="C59" s="220">
        <v>4.9152876280535853</v>
      </c>
      <c r="D59" s="221">
        <v>0.71575601212852646</v>
      </c>
      <c r="E59" s="220" t="s">
        <v>236</v>
      </c>
      <c r="F59" s="221" t="str">
        <f t="shared" si="7"/>
        <v>-</v>
      </c>
      <c r="G59" s="220">
        <v>5.7505060728744937</v>
      </c>
      <c r="H59" s="221" t="str">
        <f t="shared" si="7"/>
        <v>-</v>
      </c>
      <c r="I59" s="220">
        <v>6.2126563649742454</v>
      </c>
      <c r="J59" s="221">
        <f t="shared" si="7"/>
        <v>0.46215029209975178</v>
      </c>
      <c r="K59" s="220">
        <v>5.4324683965402532</v>
      </c>
      <c r="L59" s="221">
        <f t="shared" si="8"/>
        <v>-0.7801879684339923</v>
      </c>
      <c r="M59" s="220">
        <v>6.0435855263157894</v>
      </c>
      <c r="N59" s="221">
        <f t="shared" si="8"/>
        <v>0.61111712977553623</v>
      </c>
      <c r="O59" s="221">
        <f>IFERROR(M59-C59,"-")</f>
        <v>1.1282978982622041</v>
      </c>
    </row>
    <row r="60" spans="1:16" x14ac:dyDescent="0.25">
      <c r="A60" s="1">
        <v>8</v>
      </c>
      <c r="B60" s="145" t="s">
        <v>85</v>
      </c>
      <c r="C60" s="220">
        <v>5.3558235959291371</v>
      </c>
      <c r="D60" s="221">
        <v>0.52959541890924289</v>
      </c>
      <c r="E60" s="220">
        <v>3.7919020715630887</v>
      </c>
      <c r="F60" s="221">
        <f t="shared" si="7"/>
        <v>-1.5639215243660485</v>
      </c>
      <c r="G60" s="220">
        <v>5.5321725965177899</v>
      </c>
      <c r="H60" s="221">
        <f t="shared" si="7"/>
        <v>1.7402705249547012</v>
      </c>
      <c r="I60" s="220">
        <v>6.4098601913171454</v>
      </c>
      <c r="J60" s="221">
        <f t="shared" si="7"/>
        <v>0.87768759479935543</v>
      </c>
      <c r="K60" s="220">
        <v>5.612125162972621</v>
      </c>
      <c r="L60" s="221">
        <f t="shared" si="8"/>
        <v>-0.79773502834452437</v>
      </c>
      <c r="M60" s="220"/>
      <c r="N60" s="221"/>
      <c r="O60" s="221"/>
    </row>
    <row r="61" spans="1:16" x14ac:dyDescent="0.25">
      <c r="A61" s="1">
        <v>9</v>
      </c>
      <c r="B61" s="145" t="s">
        <v>87</v>
      </c>
      <c r="C61" s="220">
        <v>4.2733615748816343</v>
      </c>
      <c r="D61" s="221">
        <v>-0.19386886909299594</v>
      </c>
      <c r="E61" s="220">
        <v>2.9774577332498433</v>
      </c>
      <c r="F61" s="221">
        <f t="shared" si="7"/>
        <v>-1.295903841631791</v>
      </c>
      <c r="G61" s="220">
        <v>5.5271779597915112</v>
      </c>
      <c r="H61" s="221">
        <f t="shared" si="7"/>
        <v>2.5497202265416679</v>
      </c>
      <c r="I61" s="220">
        <v>5.5612691466083151</v>
      </c>
      <c r="J61" s="221">
        <f t="shared" si="7"/>
        <v>3.4091186816803898E-2</v>
      </c>
      <c r="K61" s="220">
        <v>5.5102239532619279</v>
      </c>
      <c r="L61" s="221">
        <f t="shared" si="8"/>
        <v>-5.104519334638713E-2</v>
      </c>
      <c r="M61" s="220"/>
      <c r="N61" s="221"/>
      <c r="O61" s="221"/>
    </row>
    <row r="62" spans="1:16" x14ac:dyDescent="0.25">
      <c r="A62" s="1">
        <v>10</v>
      </c>
      <c r="B62" s="145" t="s">
        <v>89</v>
      </c>
      <c r="C62" s="220">
        <v>3.8845196615231457</v>
      </c>
      <c r="D62" s="221">
        <v>0.29418685645183018</v>
      </c>
      <c r="E62" s="220">
        <v>4.8207171314741037</v>
      </c>
      <c r="F62" s="221">
        <f t="shared" si="7"/>
        <v>0.93619746995095809</v>
      </c>
      <c r="G62" s="220">
        <v>4.9938775510204083</v>
      </c>
      <c r="H62" s="221">
        <f t="shared" si="7"/>
        <v>0.17316041954630457</v>
      </c>
      <c r="I62" s="220">
        <v>4.6286201022146507</v>
      </c>
      <c r="J62" s="221">
        <f t="shared" si="7"/>
        <v>-0.36525744880575761</v>
      </c>
      <c r="K62" s="220">
        <v>4.8662790697674421</v>
      </c>
      <c r="L62" s="221">
        <f t="shared" si="8"/>
        <v>0.23765896755279137</v>
      </c>
      <c r="M62" s="220"/>
      <c r="N62" s="221"/>
      <c r="O62" s="221"/>
    </row>
    <row r="63" spans="1:16" x14ac:dyDescent="0.25">
      <c r="A63" s="1">
        <v>11</v>
      </c>
      <c r="B63" s="145" t="s">
        <v>91</v>
      </c>
      <c r="C63" s="220">
        <v>4.3718592964824117</v>
      </c>
      <c r="D63" s="221">
        <v>-0.36979272460721901</v>
      </c>
      <c r="E63" s="220">
        <v>4.9330543933054392</v>
      </c>
      <c r="F63" s="221">
        <f t="shared" si="7"/>
        <v>0.56119509682302748</v>
      </c>
      <c r="G63" s="220">
        <v>5.2996845425867507</v>
      </c>
      <c r="H63" s="221">
        <f t="shared" si="7"/>
        <v>0.36663014928131155</v>
      </c>
      <c r="I63" s="220">
        <v>4.5814977973568283</v>
      </c>
      <c r="J63" s="221">
        <f t="shared" si="7"/>
        <v>-0.71818674522992243</v>
      </c>
      <c r="K63" s="220">
        <v>4.4314049586776862</v>
      </c>
      <c r="L63" s="221">
        <f t="shared" si="8"/>
        <v>-0.15009283867914203</v>
      </c>
      <c r="M63" s="220"/>
      <c r="N63" s="221"/>
      <c r="O63" s="221"/>
    </row>
    <row r="64" spans="1:16" x14ac:dyDescent="0.25">
      <c r="A64" s="1">
        <v>12</v>
      </c>
      <c r="B64" s="145" t="s">
        <v>93</v>
      </c>
      <c r="C64" s="220">
        <v>4.5031347962382444</v>
      </c>
      <c r="D64" s="221">
        <v>0.10478928783936947</v>
      </c>
      <c r="E64" s="220">
        <v>4.270833333333333</v>
      </c>
      <c r="F64" s="221">
        <f t="shared" si="7"/>
        <v>-0.23230146290491138</v>
      </c>
      <c r="G64" s="220">
        <v>4.0808510638297868</v>
      </c>
      <c r="H64" s="221">
        <f t="shared" si="7"/>
        <v>-0.18998226950354624</v>
      </c>
      <c r="I64" s="220">
        <v>4.6321559074299632</v>
      </c>
      <c r="J64" s="221">
        <f t="shared" si="7"/>
        <v>0.5513048436001764</v>
      </c>
      <c r="K64" s="220">
        <v>4.2139201637666321</v>
      </c>
      <c r="L64" s="221">
        <f t="shared" si="8"/>
        <v>-0.41823574366333105</v>
      </c>
      <c r="M64" s="220"/>
      <c r="N64" s="221"/>
      <c r="O64" s="221"/>
    </row>
    <row r="65" spans="1:16" ht="15.75" x14ac:dyDescent="0.25">
      <c r="B65" s="148" t="s">
        <v>30</v>
      </c>
      <c r="C65" s="222">
        <v>4.7410451007879342</v>
      </c>
      <c r="D65" s="223">
        <v>0.51545013586300126</v>
      </c>
      <c r="E65" s="222">
        <v>3.8516443002507006</v>
      </c>
      <c r="F65" s="223">
        <f t="shared" si="7"/>
        <v>-0.88940080053723358</v>
      </c>
      <c r="G65" s="222">
        <v>5.0409218764177481</v>
      </c>
      <c r="H65" s="223">
        <f t="shared" si="7"/>
        <v>1.1892775761670475</v>
      </c>
      <c r="I65" s="222">
        <v>5.2284492213204654</v>
      </c>
      <c r="J65" s="223">
        <f t="shared" si="7"/>
        <v>0.18752734490271727</v>
      </c>
      <c r="K65" s="222">
        <v>4.7866134751773046</v>
      </c>
      <c r="L65" s="223">
        <f t="shared" si="8"/>
        <v>-0.44183574614316079</v>
      </c>
      <c r="M65" s="222">
        <v>4.9799063597346862</v>
      </c>
      <c r="N65" s="223">
        <v>0.39330378569219882</v>
      </c>
      <c r="O65" s="223">
        <v>-3.1899409693504133E-2</v>
      </c>
    </row>
    <row r="66" spans="1:16" ht="6" customHeight="1" x14ac:dyDescent="0.25"/>
    <row r="67" spans="1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</row>
    <row r="70" spans="1:16" ht="48.75" customHeight="1" thickBot="1" x14ac:dyDescent="0.3">
      <c r="B70" s="12" t="s">
        <v>296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" t="s">
        <v>101</v>
      </c>
    </row>
    <row r="71" spans="1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102</v>
      </c>
    </row>
    <row r="72" spans="1:16" ht="22.5" thickTop="1" thickBot="1" x14ac:dyDescent="0.3">
      <c r="B72" s="136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5"/>
    </row>
    <row r="73" spans="1:16" ht="22.5" thickTop="1" thickBot="1" x14ac:dyDescent="0.3">
      <c r="B73" s="136"/>
      <c r="C73" s="137">
        <f>2019</f>
        <v>2019</v>
      </c>
      <c r="D73" s="138"/>
      <c r="E73" s="139">
        <v>2020</v>
      </c>
      <c r="F73" s="138"/>
      <c r="G73" s="139">
        <v>2021</v>
      </c>
      <c r="H73" s="138"/>
      <c r="I73" s="139">
        <v>2022</v>
      </c>
      <c r="J73" s="138"/>
      <c r="K73" s="139">
        <v>2023</v>
      </c>
      <c r="L73" s="138"/>
      <c r="M73" s="139">
        <v>2024</v>
      </c>
      <c r="N73" s="140"/>
      <c r="O73" s="141"/>
    </row>
    <row r="74" spans="1:16" ht="16.5" thickTop="1" thickBot="1" x14ac:dyDescent="0.3">
      <c r="B74" s="107"/>
      <c r="C74" s="142" t="s">
        <v>69</v>
      </c>
      <c r="D74" s="143" t="str">
        <f>CONCATENATE("dif ",RIGHT(2019,2),"/",RIGHT(2018,2))</f>
        <v>dif 19/18</v>
      </c>
      <c r="E74" s="144" t="s">
        <v>69</v>
      </c>
      <c r="F74" s="143" t="str">
        <f>CONCATENATE("dif ",RIGHT(E73,2),"/",RIGHT(C73,2))</f>
        <v>dif 20/19</v>
      </c>
      <c r="G74" s="144" t="s">
        <v>69</v>
      </c>
      <c r="H74" s="143" t="str">
        <f>CONCATENATE("dif ",RIGHT(G73,2),"/",RIGHT(E73,2))</f>
        <v>dif 21/20</v>
      </c>
      <c r="I74" s="144" t="s">
        <v>69</v>
      </c>
      <c r="J74" s="143" t="str">
        <f>CONCATENATE("dif ",RIGHT(I73,2),"/",RIGHT(G73,2))</f>
        <v>dif 22/21</v>
      </c>
      <c r="K74" s="144" t="s">
        <v>69</v>
      </c>
      <c r="L74" s="143" t="str">
        <f>CONCATENATE("dif ",RIGHT(K73,2),"/",RIGHT(I73,2))</f>
        <v>dif 23/22</v>
      </c>
      <c r="M74" s="144" t="s">
        <v>69</v>
      </c>
      <c r="N74" s="143" t="str">
        <f>CONCATENATE("dif ",RIGHT(M73,2),"/",RIGHT(K73,2))</f>
        <v>dif 24/23</v>
      </c>
      <c r="O74" s="143" t="str">
        <f>CONCATENATE("dif ",RIGHT(M73,2),"/",RIGHT(C73,2))</f>
        <v>dif 24/19</v>
      </c>
    </row>
    <row r="75" spans="1:16" x14ac:dyDescent="0.25">
      <c r="A75" s="1">
        <v>1</v>
      </c>
      <c r="B75" s="145" t="s">
        <v>71</v>
      </c>
      <c r="C75" s="220">
        <v>6.337062937062937</v>
      </c>
      <c r="D75" s="221">
        <v>1.8351761446101067</v>
      </c>
      <c r="E75" s="220">
        <v>2.4404040404040406</v>
      </c>
      <c r="F75" s="221">
        <f t="shared" ref="F75:J77" si="10">IFERROR(E75-C75,"-")</f>
        <v>-3.8966588966588964</v>
      </c>
      <c r="G75" s="220">
        <v>1.8890425164189422</v>
      </c>
      <c r="H75" s="221">
        <f t="shared" si="10"/>
        <v>-0.55136152398509841</v>
      </c>
      <c r="I75" s="220">
        <v>5.7030567685589517</v>
      </c>
      <c r="J75" s="221">
        <f t="shared" si="10"/>
        <v>3.8140142521400096</v>
      </c>
      <c r="K75" s="220">
        <v>4.361380798274002</v>
      </c>
      <c r="L75" s="221">
        <f t="shared" ref="L75:L77" si="11">IFERROR(K75-I75,"-")</f>
        <v>-1.3416759702849497</v>
      </c>
      <c r="M75" s="220">
        <v>3.444833625218914</v>
      </c>
      <c r="N75" s="221">
        <f t="shared" ref="N75:N77" si="12">IFERROR(M75-K75,"-")</f>
        <v>-0.91654717305508804</v>
      </c>
      <c r="O75" s="221">
        <f t="shared" ref="O75" si="13">IFERROR(M75-C75,"-")</f>
        <v>-2.892229311844023</v>
      </c>
    </row>
    <row r="76" spans="1:16" x14ac:dyDescent="0.25">
      <c r="A76" s="1">
        <v>2</v>
      </c>
      <c r="B76" s="145" t="s">
        <v>73</v>
      </c>
      <c r="C76" s="220">
        <v>4.6173001310615991</v>
      </c>
      <c r="D76" s="221">
        <v>-0.16693500587894849</v>
      </c>
      <c r="E76" s="220">
        <v>3.0010905125408942</v>
      </c>
      <c r="F76" s="221">
        <f t="shared" si="10"/>
        <v>-1.6162096185207049</v>
      </c>
      <c r="G76" s="220">
        <v>2.0027163368257663</v>
      </c>
      <c r="H76" s="221">
        <f t="shared" si="10"/>
        <v>-0.99837417571512788</v>
      </c>
      <c r="I76" s="220">
        <v>2.1572904707233067</v>
      </c>
      <c r="J76" s="221">
        <f t="shared" si="10"/>
        <v>0.15457413389754038</v>
      </c>
      <c r="K76" s="220">
        <v>3.6546310832025117</v>
      </c>
      <c r="L76" s="221">
        <f t="shared" si="11"/>
        <v>1.497340612479205</v>
      </c>
      <c r="M76" s="220">
        <v>1.9333333333333333</v>
      </c>
      <c r="N76" s="221">
        <f t="shared" si="12"/>
        <v>-1.7212977498691784</v>
      </c>
      <c r="O76" s="221">
        <f>IFERROR(M76-C76,"-")</f>
        <v>-2.6839667977282655</v>
      </c>
    </row>
    <row r="77" spans="1:16" x14ac:dyDescent="0.25">
      <c r="A77" s="1">
        <v>3</v>
      </c>
      <c r="B77" s="145" t="s">
        <v>75</v>
      </c>
      <c r="C77" s="220">
        <v>4.6852836879432624</v>
      </c>
      <c r="D77" s="221">
        <v>0.93166549359453743</v>
      </c>
      <c r="E77" s="220">
        <v>3.0541310541310542</v>
      </c>
      <c r="F77" s="221">
        <f t="shared" si="10"/>
        <v>-1.6311526338122082</v>
      </c>
      <c r="G77" s="220">
        <v>2.0621095185593532</v>
      </c>
      <c r="H77" s="221">
        <f t="shared" si="10"/>
        <v>-0.99202153557170103</v>
      </c>
      <c r="I77" s="220">
        <v>2.2916666666666665</v>
      </c>
      <c r="J77" s="221">
        <f t="shared" si="10"/>
        <v>0.22955714810731331</v>
      </c>
      <c r="K77" s="220">
        <v>3.2065637065637067</v>
      </c>
      <c r="L77" s="221">
        <f t="shared" si="11"/>
        <v>0.91489703989704019</v>
      </c>
      <c r="M77" s="220">
        <v>2.6110019646365421</v>
      </c>
      <c r="N77" s="221">
        <f t="shared" si="12"/>
        <v>-0.5955617419271646</v>
      </c>
      <c r="O77" s="221">
        <f t="shared" ref="O77:O80" si="14">IFERROR(M77-C77,"-")</f>
        <v>-2.0742817233067203</v>
      </c>
    </row>
    <row r="78" spans="1:16" x14ac:dyDescent="0.25">
      <c r="A78" s="1">
        <v>4</v>
      </c>
      <c r="B78" s="145" t="s">
        <v>77</v>
      </c>
      <c r="C78" s="220">
        <v>4.4643066120538331</v>
      </c>
      <c r="D78" s="221">
        <v>-0.10144930780044703</v>
      </c>
      <c r="E78" s="220" t="s">
        <v>236</v>
      </c>
      <c r="F78" s="221" t="str">
        <f>IFERROR(E78-C78,"-")</f>
        <v>-</v>
      </c>
      <c r="G78" s="220">
        <v>2.2452393206381882</v>
      </c>
      <c r="H78" s="221" t="str">
        <f>IFERROR(G78-E78,"-")</f>
        <v>-</v>
      </c>
      <c r="I78" s="220">
        <v>2.5253592561284868</v>
      </c>
      <c r="J78" s="221">
        <f>IFERROR(I78-G78,"-")</f>
        <v>0.28011993549029857</v>
      </c>
      <c r="K78" s="220">
        <v>2.5206611570247932</v>
      </c>
      <c r="L78" s="221">
        <f>IFERROR(K78-I78,"-")</f>
        <v>-4.6980991036935649E-3</v>
      </c>
      <c r="M78" s="220">
        <v>3.096341463414634</v>
      </c>
      <c r="N78" s="221">
        <f>IFERROR(M78-K78,"-")</f>
        <v>0.5756803063898408</v>
      </c>
      <c r="O78" s="221">
        <f t="shared" si="14"/>
        <v>-1.367965148639199</v>
      </c>
    </row>
    <row r="79" spans="1:16" x14ac:dyDescent="0.25">
      <c r="A79" s="1">
        <v>5</v>
      </c>
      <c r="B79" s="145" t="s">
        <v>79</v>
      </c>
      <c r="C79" s="220">
        <v>3.9731678013616341</v>
      </c>
      <c r="D79" s="221">
        <v>9.8818358982451837E-2</v>
      </c>
      <c r="E79" s="220" t="s">
        <v>236</v>
      </c>
      <c r="F79" s="221" t="str">
        <f t="shared" ref="F79:J87" si="15">IFERROR(E79-C79,"-")</f>
        <v>-</v>
      </c>
      <c r="G79" s="220">
        <v>2.3160682754561508</v>
      </c>
      <c r="H79" s="221" t="str">
        <f t="shared" si="15"/>
        <v>-</v>
      </c>
      <c r="I79" s="220">
        <v>2.2661579892280073</v>
      </c>
      <c r="J79" s="221">
        <f t="shared" si="15"/>
        <v>-4.991028622814353E-2</v>
      </c>
      <c r="K79" s="220">
        <v>2.9297597042513863</v>
      </c>
      <c r="L79" s="221">
        <f t="shared" ref="L79:L87" si="16">IFERROR(K79-I79,"-")</f>
        <v>0.66360171502337906</v>
      </c>
      <c r="M79" s="220">
        <v>2.043032786885246</v>
      </c>
      <c r="N79" s="221">
        <f t="shared" ref="N79:N86" si="17">IFERROR(M79-K79,"-")</f>
        <v>-0.88672691736614029</v>
      </c>
      <c r="O79" s="221">
        <f t="shared" si="14"/>
        <v>-1.930135014476388</v>
      </c>
    </row>
    <row r="80" spans="1:16" x14ac:dyDescent="0.25">
      <c r="A80" s="1">
        <v>6</v>
      </c>
      <c r="B80" s="145" t="s">
        <v>81</v>
      </c>
      <c r="C80" s="220">
        <v>6.6206896551724137</v>
      </c>
      <c r="D80" s="221">
        <v>2.6343315132280174</v>
      </c>
      <c r="E80" s="220" t="s">
        <v>236</v>
      </c>
      <c r="F80" s="221" t="str">
        <f t="shared" si="15"/>
        <v>-</v>
      </c>
      <c r="G80" s="220">
        <v>3.0181503889369057</v>
      </c>
      <c r="H80" s="221" t="str">
        <f t="shared" si="15"/>
        <v>-</v>
      </c>
      <c r="I80" s="220">
        <v>2.5742971887550201</v>
      </c>
      <c r="J80" s="221">
        <f t="shared" si="15"/>
        <v>-0.44385320018188557</v>
      </c>
      <c r="K80" s="220">
        <v>2.775473399458972</v>
      </c>
      <c r="L80" s="221">
        <f t="shared" si="16"/>
        <v>0.20117621070395186</v>
      </c>
      <c r="M80" s="220">
        <v>2.7691897654584223</v>
      </c>
      <c r="N80" s="221">
        <f t="shared" si="17"/>
        <v>-6.2836340005496538E-3</v>
      </c>
      <c r="O80" s="221">
        <f t="shared" si="14"/>
        <v>-3.8514998897139914</v>
      </c>
    </row>
    <row r="81" spans="1:16" x14ac:dyDescent="0.25">
      <c r="A81" s="1">
        <v>7</v>
      </c>
      <c r="B81" s="145" t="s">
        <v>83</v>
      </c>
      <c r="C81" s="220">
        <v>2.5532473734479466</v>
      </c>
      <c r="D81" s="221">
        <v>-1.4685130177500976</v>
      </c>
      <c r="E81" s="220" t="s">
        <v>236</v>
      </c>
      <c r="F81" s="221" t="str">
        <f t="shared" si="15"/>
        <v>-</v>
      </c>
      <c r="G81" s="220">
        <v>3.2458100558659218</v>
      </c>
      <c r="H81" s="221" t="str">
        <f t="shared" si="15"/>
        <v>-</v>
      </c>
      <c r="I81" s="220">
        <v>3.1494768310911807</v>
      </c>
      <c r="J81" s="221">
        <f t="shared" si="15"/>
        <v>-9.6333224774741044E-2</v>
      </c>
      <c r="K81" s="220">
        <v>2.9253037884203001</v>
      </c>
      <c r="L81" s="221">
        <f t="shared" si="16"/>
        <v>-0.22417304267088056</v>
      </c>
      <c r="M81" s="220">
        <v>2.6926795580110499</v>
      </c>
      <c r="N81" s="221">
        <f t="shared" si="17"/>
        <v>-0.23262423040925029</v>
      </c>
      <c r="O81" s="221">
        <f>IFERROR(M81-C81,"-")</f>
        <v>0.13943218456310325</v>
      </c>
    </row>
    <row r="82" spans="1:16" x14ac:dyDescent="0.25">
      <c r="A82" s="1">
        <v>8</v>
      </c>
      <c r="B82" s="145" t="s">
        <v>85</v>
      </c>
      <c r="C82" s="220">
        <v>2.8673196794300981</v>
      </c>
      <c r="D82" s="221">
        <v>-0.81742552784501266</v>
      </c>
      <c r="E82" s="220">
        <v>2.8167539267015709</v>
      </c>
      <c r="F82" s="221">
        <f t="shared" si="15"/>
        <v>-5.0565752728527258E-2</v>
      </c>
      <c r="G82" s="220">
        <v>3.0318364611260056</v>
      </c>
      <c r="H82" s="221">
        <f t="shared" si="15"/>
        <v>0.2150825344244347</v>
      </c>
      <c r="I82" s="220">
        <v>3.2569093967796201</v>
      </c>
      <c r="J82" s="221">
        <f t="shared" si="15"/>
        <v>0.22507293565361453</v>
      </c>
      <c r="K82" s="220">
        <v>3.095080763582966</v>
      </c>
      <c r="L82" s="221">
        <f t="shared" si="16"/>
        <v>-0.16182863319665408</v>
      </c>
      <c r="M82" s="220"/>
      <c r="N82" s="221"/>
      <c r="O82" s="221"/>
    </row>
    <row r="83" spans="1:16" x14ac:dyDescent="0.25">
      <c r="A83" s="1">
        <v>9</v>
      </c>
      <c r="B83" s="145" t="s">
        <v>87</v>
      </c>
      <c r="C83" s="220">
        <v>4.9528250137136585</v>
      </c>
      <c r="D83" s="221">
        <v>1.1951549381245079</v>
      </c>
      <c r="E83" s="220">
        <v>2.4267114657706848</v>
      </c>
      <c r="F83" s="221">
        <f t="shared" si="15"/>
        <v>-2.5261135479429737</v>
      </c>
      <c r="G83" s="220">
        <v>2.662509742790335</v>
      </c>
      <c r="H83" s="221">
        <f t="shared" si="15"/>
        <v>0.23579827701965028</v>
      </c>
      <c r="I83" s="220">
        <v>2.8530805687203791</v>
      </c>
      <c r="J83" s="221">
        <f t="shared" si="15"/>
        <v>0.19057082593004404</v>
      </c>
      <c r="K83" s="220">
        <v>2.8063694267515924</v>
      </c>
      <c r="L83" s="221">
        <f t="shared" si="16"/>
        <v>-4.6711141968786674E-2</v>
      </c>
      <c r="M83" s="220"/>
      <c r="N83" s="221"/>
      <c r="O83" s="221"/>
    </row>
    <row r="84" spans="1:16" x14ac:dyDescent="0.25">
      <c r="A84" s="1">
        <v>10</v>
      </c>
      <c r="B84" s="145" t="s">
        <v>89</v>
      </c>
      <c r="C84" s="220">
        <v>3.7230935640886966</v>
      </c>
      <c r="D84" s="221">
        <v>-0.72177626745801104</v>
      </c>
      <c r="E84" s="220">
        <v>2.1238475722188075</v>
      </c>
      <c r="F84" s="221">
        <f t="shared" si="15"/>
        <v>-1.5992459918698891</v>
      </c>
      <c r="G84" s="220">
        <v>2.5854829034193161</v>
      </c>
      <c r="H84" s="221">
        <f t="shared" si="15"/>
        <v>0.46163533120050859</v>
      </c>
      <c r="I84" s="220">
        <v>2.9624060150375939</v>
      </c>
      <c r="J84" s="221">
        <f t="shared" si="15"/>
        <v>0.37692311161827785</v>
      </c>
      <c r="K84" s="220">
        <v>2.5399644760213143</v>
      </c>
      <c r="L84" s="221">
        <f t="shared" si="16"/>
        <v>-0.42244153901627968</v>
      </c>
      <c r="M84" s="220"/>
      <c r="N84" s="221"/>
      <c r="O84" s="221"/>
    </row>
    <row r="85" spans="1:16" x14ac:dyDescent="0.25">
      <c r="A85" s="1">
        <v>11</v>
      </c>
      <c r="B85" s="145" t="s">
        <v>91</v>
      </c>
      <c r="C85" s="220">
        <v>2.7130620985010707</v>
      </c>
      <c r="D85" s="221">
        <v>-2.5664700652416195</v>
      </c>
      <c r="E85" s="220">
        <v>3.767195767195767</v>
      </c>
      <c r="F85" s="221">
        <f t="shared" si="15"/>
        <v>1.0541336686946963</v>
      </c>
      <c r="G85" s="220">
        <v>2.79484425349087</v>
      </c>
      <c r="H85" s="221">
        <f t="shared" si="15"/>
        <v>-0.97235151370489703</v>
      </c>
      <c r="I85" s="220">
        <v>2.9164037854889591</v>
      </c>
      <c r="J85" s="221">
        <f t="shared" si="15"/>
        <v>0.12155953199808911</v>
      </c>
      <c r="K85" s="220">
        <v>2.5729013254786453</v>
      </c>
      <c r="L85" s="221">
        <f t="shared" si="16"/>
        <v>-0.34350246001031381</v>
      </c>
      <c r="M85" s="220"/>
      <c r="N85" s="221"/>
      <c r="O85" s="221"/>
    </row>
    <row r="86" spans="1:16" x14ac:dyDescent="0.25">
      <c r="A86" s="1">
        <v>12</v>
      </c>
      <c r="B86" s="145" t="s">
        <v>93</v>
      </c>
      <c r="C86" s="220">
        <v>2.429787234042553</v>
      </c>
      <c r="D86" s="221">
        <v>-1.8016062688458683</v>
      </c>
      <c r="E86" s="220">
        <v>2.0899808551372048</v>
      </c>
      <c r="F86" s="221">
        <f t="shared" si="15"/>
        <v>-0.33980637890534826</v>
      </c>
      <c r="G86" s="220">
        <v>2.6834208552138032</v>
      </c>
      <c r="H86" s="221">
        <f t="shared" si="15"/>
        <v>0.59344000007659847</v>
      </c>
      <c r="I86" s="220">
        <v>3.7782217782217784</v>
      </c>
      <c r="J86" s="221">
        <f t="shared" si="15"/>
        <v>1.0948009230079752</v>
      </c>
      <c r="K86" s="220">
        <v>2.5320088300220749</v>
      </c>
      <c r="L86" s="221">
        <f t="shared" si="16"/>
        <v>-1.2462129481997035</v>
      </c>
      <c r="M86" s="220"/>
      <c r="N86" s="221"/>
      <c r="O86" s="221"/>
    </row>
    <row r="87" spans="1:16" ht="15.75" x14ac:dyDescent="0.25">
      <c r="B87" s="148" t="s">
        <v>30</v>
      </c>
      <c r="C87" s="222">
        <v>3.8098834873443148</v>
      </c>
      <c r="D87" s="223">
        <v>-0.23500279891470699</v>
      </c>
      <c r="E87" s="222">
        <v>2.5455179978063613</v>
      </c>
      <c r="F87" s="223">
        <f t="shared" si="15"/>
        <v>-1.2643654895379535</v>
      </c>
      <c r="G87" s="222">
        <v>2.5277672174294485</v>
      </c>
      <c r="H87" s="223">
        <f t="shared" si="15"/>
        <v>-1.77507803769128E-2</v>
      </c>
      <c r="I87" s="222">
        <v>2.8855237426665998</v>
      </c>
      <c r="J87" s="223">
        <f t="shared" si="15"/>
        <v>0.35775652523715129</v>
      </c>
      <c r="K87" s="222">
        <v>2.8975793229819655</v>
      </c>
      <c r="L87" s="223">
        <f t="shared" si="16"/>
        <v>1.2055580315365688E-2</v>
      </c>
      <c r="M87" s="222">
        <v>2.6096368715083798</v>
      </c>
      <c r="N87" s="223">
        <v>-0.35515925283558492</v>
      </c>
      <c r="O87" s="223">
        <v>-1.5121649060299993</v>
      </c>
    </row>
    <row r="88" spans="1:16" ht="6" customHeight="1" x14ac:dyDescent="0.25"/>
    <row r="89" spans="1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2" spans="1:16" ht="48.75" customHeight="1" thickBot="1" x14ac:dyDescent="0.3">
      <c r="B92" s="12" t="s">
        <v>297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" t="s">
        <v>104</v>
      </c>
    </row>
    <row r="93" spans="1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105</v>
      </c>
    </row>
    <row r="94" spans="1:16" ht="22.5" thickTop="1" thickBot="1" x14ac:dyDescent="0.3">
      <c r="B94" s="152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5"/>
    </row>
    <row r="95" spans="1:16" ht="22.5" thickTop="1" thickBot="1" x14ac:dyDescent="0.3">
      <c r="B95" s="136"/>
      <c r="C95" s="137">
        <f>2019</f>
        <v>2019</v>
      </c>
      <c r="D95" s="138"/>
      <c r="E95" s="139">
        <v>2020</v>
      </c>
      <c r="F95" s="138"/>
      <c r="G95" s="139">
        <v>2021</v>
      </c>
      <c r="H95" s="138"/>
      <c r="I95" s="139">
        <v>2022</v>
      </c>
      <c r="J95" s="138"/>
      <c r="K95" s="139">
        <v>2023</v>
      </c>
      <c r="L95" s="138"/>
      <c r="M95" s="139">
        <v>2024</v>
      </c>
      <c r="N95" s="140"/>
      <c r="O95" s="141"/>
    </row>
    <row r="96" spans="1:16" ht="16.5" thickTop="1" thickBot="1" x14ac:dyDescent="0.3">
      <c r="B96" s="107"/>
      <c r="C96" s="142" t="s">
        <v>69</v>
      </c>
      <c r="D96" s="143" t="str">
        <f>CONCATENATE("dif ",RIGHT(2019,2),"/",RIGHT(2018,2))</f>
        <v>dif 19/18</v>
      </c>
      <c r="E96" s="144" t="s">
        <v>69</v>
      </c>
      <c r="F96" s="143" t="str">
        <f>CONCATENATE("dif ",RIGHT(E95,2),"/",RIGHT(C95,2))</f>
        <v>dif 20/19</v>
      </c>
      <c r="G96" s="144" t="s">
        <v>69</v>
      </c>
      <c r="H96" s="143" t="str">
        <f>CONCATENATE("dif ",RIGHT(G95,2),"/",RIGHT(E95,2))</f>
        <v>dif 21/20</v>
      </c>
      <c r="I96" s="144" t="s">
        <v>69</v>
      </c>
      <c r="J96" s="143" t="str">
        <f>CONCATENATE("dif ",RIGHT(I95,2),"/",RIGHT(G95,2))</f>
        <v>dif 22/21</v>
      </c>
      <c r="K96" s="144" t="s">
        <v>69</v>
      </c>
      <c r="L96" s="143" t="str">
        <f>CONCATENATE("dif ",RIGHT(K95,2),"/",RIGHT(I95,2))</f>
        <v>dif 23/22</v>
      </c>
      <c r="M96" s="144" t="s">
        <v>69</v>
      </c>
      <c r="N96" s="143" t="str">
        <f>CONCATENATE("dif ",RIGHT(M95,2),"/",RIGHT(K95,2))</f>
        <v>dif 24/23</v>
      </c>
      <c r="O96" s="143" t="str">
        <f>CONCATENATE("dif ",RIGHT(M95,2),"/",RIGHT(C95,2))</f>
        <v>dif 24/19</v>
      </c>
    </row>
    <row r="97" spans="2:15" x14ac:dyDescent="0.25">
      <c r="B97" s="145" t="s">
        <v>71</v>
      </c>
      <c r="C97" s="220">
        <v>8.2009165194346298</v>
      </c>
      <c r="D97" s="221">
        <v>-0.99546093333172614</v>
      </c>
      <c r="E97" s="220">
        <v>7.6712532171847156</v>
      </c>
      <c r="F97" s="221">
        <f t="shared" ref="F97:J99" si="18">IFERROR(E97-C97,"-")</f>
        <v>-0.5296633022499142</v>
      </c>
      <c r="G97" s="220">
        <v>6.4585365853658541</v>
      </c>
      <c r="H97" s="221">
        <f t="shared" si="18"/>
        <v>-1.2127166318188616</v>
      </c>
      <c r="I97" s="220">
        <v>7.446546384812172</v>
      </c>
      <c r="J97" s="221">
        <f t="shared" si="18"/>
        <v>0.98800979944631795</v>
      </c>
      <c r="K97" s="220">
        <v>7.4965692625113958</v>
      </c>
      <c r="L97" s="221">
        <f t="shared" ref="L97:L99" si="19">IFERROR(K97-I97,"-")</f>
        <v>5.0022877699223756E-2</v>
      </c>
      <c r="M97" s="220">
        <v>7.8066888703857895</v>
      </c>
      <c r="N97" s="221">
        <f t="shared" ref="N97:N99" si="20">IFERROR(M97-K97,"-")</f>
        <v>0.31011960787439374</v>
      </c>
      <c r="O97" s="221">
        <f t="shared" ref="O97" si="21">IFERROR(M97-C97,"-")</f>
        <v>-0.39422764904884033</v>
      </c>
    </row>
    <row r="98" spans="2:15" x14ac:dyDescent="0.25">
      <c r="B98" s="145" t="s">
        <v>73</v>
      </c>
      <c r="C98" s="220">
        <v>7.8625686307805509</v>
      </c>
      <c r="D98" s="221">
        <v>-0.4309409972167213</v>
      </c>
      <c r="E98" s="220">
        <v>7.9861051832882817</v>
      </c>
      <c r="F98" s="221">
        <f t="shared" si="18"/>
        <v>0.12353655250773077</v>
      </c>
      <c r="G98" s="220">
        <v>5.3278617710583154</v>
      </c>
      <c r="H98" s="221">
        <f t="shared" si="18"/>
        <v>-2.6582434122299663</v>
      </c>
      <c r="I98" s="220">
        <v>6.7661735700197241</v>
      </c>
      <c r="J98" s="221">
        <f t="shared" si="18"/>
        <v>1.4383117989614087</v>
      </c>
      <c r="K98" s="220">
        <v>6.916271649954421</v>
      </c>
      <c r="L98" s="221">
        <f t="shared" si="19"/>
        <v>0.15009807993469693</v>
      </c>
      <c r="M98" s="220">
        <v>7.2371334927805826</v>
      </c>
      <c r="N98" s="221">
        <f t="shared" si="20"/>
        <v>0.32086184282616159</v>
      </c>
      <c r="O98" s="221">
        <f>IFERROR(M98-C98,"-")</f>
        <v>-0.6254351379999683</v>
      </c>
    </row>
    <row r="99" spans="2:15" x14ac:dyDescent="0.25">
      <c r="B99" s="145" t="s">
        <v>75</v>
      </c>
      <c r="C99" s="220">
        <v>7.7692564559216386</v>
      </c>
      <c r="D99" s="221">
        <v>-0.33452507750751259</v>
      </c>
      <c r="E99" s="220">
        <v>9.565103234276167</v>
      </c>
      <c r="F99" s="221">
        <f t="shared" si="18"/>
        <v>1.7958467783545284</v>
      </c>
      <c r="G99" s="220">
        <v>6.549460043196544</v>
      </c>
      <c r="H99" s="221">
        <f t="shared" si="18"/>
        <v>-3.0156431910796231</v>
      </c>
      <c r="I99" s="220">
        <v>6.9455044810638915</v>
      </c>
      <c r="J99" s="221">
        <f t="shared" si="18"/>
        <v>0.39604443786734755</v>
      </c>
      <c r="K99" s="220">
        <v>7.0174319300713357</v>
      </c>
      <c r="L99" s="221">
        <f t="shared" si="19"/>
        <v>7.1927449007444189E-2</v>
      </c>
      <c r="M99" s="220">
        <v>6.7771826031339941</v>
      </c>
      <c r="N99" s="221">
        <f t="shared" si="20"/>
        <v>-0.24024932693734158</v>
      </c>
      <c r="O99" s="221">
        <f t="shared" ref="O99:O102" si="22">IFERROR(M99-C99,"-")</f>
        <v>-0.99207385278764448</v>
      </c>
    </row>
    <row r="100" spans="2:15" x14ac:dyDescent="0.25">
      <c r="B100" s="145" t="s">
        <v>77</v>
      </c>
      <c r="C100" s="220">
        <v>7.9002442727932927</v>
      </c>
      <c r="D100" s="221">
        <v>-0.80847488698546499</v>
      </c>
      <c r="E100" s="220" t="s">
        <v>236</v>
      </c>
      <c r="F100" s="221" t="str">
        <f>IFERROR(E100-C100,"-")</f>
        <v>-</v>
      </c>
      <c r="G100" s="220">
        <v>5.5182413470533209</v>
      </c>
      <c r="H100" s="221" t="str">
        <f>IFERROR(G100-E100,"-")</f>
        <v>-</v>
      </c>
      <c r="I100" s="220">
        <v>6.9061900191938577</v>
      </c>
      <c r="J100" s="221">
        <f>IFERROR(I100-G100,"-")</f>
        <v>1.3879486721405367</v>
      </c>
      <c r="K100" s="220">
        <v>6.8450769230769231</v>
      </c>
      <c r="L100" s="221">
        <f>IFERROR(K100-I100,"-")</f>
        <v>-6.1113096116934607E-2</v>
      </c>
      <c r="M100" s="220">
        <v>7.1761118048218231</v>
      </c>
      <c r="N100" s="221">
        <f>IFERROR(M100-K100,"-")</f>
        <v>0.33103488174490003</v>
      </c>
      <c r="O100" s="221">
        <f t="shared" si="22"/>
        <v>-0.72413246797146957</v>
      </c>
    </row>
    <row r="101" spans="2:15" x14ac:dyDescent="0.25">
      <c r="B101" s="145" t="s">
        <v>79</v>
      </c>
      <c r="C101" s="220">
        <v>9.5884199511684685</v>
      </c>
      <c r="D101" s="221">
        <v>1.0767146493552939</v>
      </c>
      <c r="E101" s="220" t="s">
        <v>236</v>
      </c>
      <c r="F101" s="221" t="str">
        <f t="shared" ref="F101:J109" si="23">IFERROR(E101-C101,"-")</f>
        <v>-</v>
      </c>
      <c r="G101" s="220">
        <v>5.0102339181286553</v>
      </c>
      <c r="H101" s="221" t="str">
        <f t="shared" si="23"/>
        <v>-</v>
      </c>
      <c r="I101" s="220">
        <v>6.806944923536852</v>
      </c>
      <c r="J101" s="221">
        <f t="shared" si="23"/>
        <v>1.7967110054081967</v>
      </c>
      <c r="K101" s="220">
        <v>6.9376146788990827</v>
      </c>
      <c r="L101" s="221">
        <f t="shared" ref="L101:L109" si="24">IFERROR(K101-I101,"-")</f>
        <v>0.13066975536223069</v>
      </c>
      <c r="M101" s="220">
        <v>7.215223838440898</v>
      </c>
      <c r="N101" s="221">
        <f t="shared" ref="N101:N108" si="25">IFERROR(M101-K101,"-")</f>
        <v>0.27760915954181531</v>
      </c>
      <c r="O101" s="221">
        <f t="shared" si="22"/>
        <v>-2.3731961127275705</v>
      </c>
    </row>
    <row r="102" spans="2:15" x14ac:dyDescent="0.25">
      <c r="B102" s="145" t="s">
        <v>81</v>
      </c>
      <c r="C102" s="220">
        <v>7.6471282686972435</v>
      </c>
      <c r="D102" s="221">
        <v>-0.67279233758207813</v>
      </c>
      <c r="E102" s="220" t="s">
        <v>236</v>
      </c>
      <c r="F102" s="221" t="str">
        <f t="shared" si="23"/>
        <v>-</v>
      </c>
      <c r="G102" s="220">
        <v>6.4601671309192197</v>
      </c>
      <c r="H102" s="221" t="str">
        <f t="shared" si="23"/>
        <v>-</v>
      </c>
      <c r="I102" s="220">
        <v>7.3947944395149365</v>
      </c>
      <c r="J102" s="221">
        <f t="shared" si="23"/>
        <v>0.93462730859571685</v>
      </c>
      <c r="K102" s="220">
        <v>7.4332802003871112</v>
      </c>
      <c r="L102" s="221">
        <f t="shared" si="24"/>
        <v>3.8485760872174701E-2</v>
      </c>
      <c r="M102" s="220">
        <v>7.3506738946635499</v>
      </c>
      <c r="N102" s="221">
        <f t="shared" si="25"/>
        <v>-8.2606305723561313E-2</v>
      </c>
      <c r="O102" s="221">
        <f t="shared" si="22"/>
        <v>-0.29645437403369357</v>
      </c>
    </row>
    <row r="103" spans="2:15" x14ac:dyDescent="0.25">
      <c r="B103" s="145" t="s">
        <v>83</v>
      </c>
      <c r="C103" s="220">
        <v>8.7290425766600492</v>
      </c>
      <c r="D103" s="221">
        <v>-0.23386686457309125</v>
      </c>
      <c r="E103" s="220" t="s">
        <v>236</v>
      </c>
      <c r="F103" s="221" t="str">
        <f t="shared" si="23"/>
        <v>-</v>
      </c>
      <c r="G103" s="220">
        <v>7.0141099261689908</v>
      </c>
      <c r="H103" s="221" t="str">
        <f t="shared" si="23"/>
        <v>-</v>
      </c>
      <c r="I103" s="220">
        <v>7.4779303837282445</v>
      </c>
      <c r="J103" s="221">
        <f t="shared" si="23"/>
        <v>0.46382045755925372</v>
      </c>
      <c r="K103" s="220">
        <v>7.5134418022528164</v>
      </c>
      <c r="L103" s="221">
        <f t="shared" si="24"/>
        <v>3.5511418524571958E-2</v>
      </c>
      <c r="M103" s="220">
        <v>7.632933930032241</v>
      </c>
      <c r="N103" s="221">
        <f t="shared" si="25"/>
        <v>0.11949212777942453</v>
      </c>
      <c r="O103" s="221">
        <f>IFERROR(M103-C103,"-")</f>
        <v>-1.0961086466278083</v>
      </c>
    </row>
    <row r="104" spans="2:15" x14ac:dyDescent="0.25">
      <c r="B104" s="145" t="s">
        <v>85</v>
      </c>
      <c r="C104" s="220">
        <v>8.8112616716010024</v>
      </c>
      <c r="D104" s="221">
        <v>-0.65081228696437954</v>
      </c>
      <c r="E104" s="220">
        <v>6.8154285714285718</v>
      </c>
      <c r="F104" s="221">
        <f t="shared" si="23"/>
        <v>-1.9958331001724305</v>
      </c>
      <c r="G104" s="220">
        <v>6.4512410426835602</v>
      </c>
      <c r="H104" s="221">
        <f t="shared" si="23"/>
        <v>-0.36418752874501159</v>
      </c>
      <c r="I104" s="220">
        <v>8.1645854015361312</v>
      </c>
      <c r="J104" s="221">
        <f t="shared" si="23"/>
        <v>1.713344358852571</v>
      </c>
      <c r="K104" s="220">
        <v>7.7616424165371756</v>
      </c>
      <c r="L104" s="221">
        <f t="shared" si="24"/>
        <v>-0.40294298499895564</v>
      </c>
      <c r="M104" s="220"/>
      <c r="N104" s="221"/>
      <c r="O104" s="221"/>
    </row>
    <row r="105" spans="2:15" x14ac:dyDescent="0.25">
      <c r="B105" s="145" t="s">
        <v>87</v>
      </c>
      <c r="C105" s="220">
        <v>8.4556488690001839</v>
      </c>
      <c r="D105" s="221">
        <v>-0.13842019145639561</v>
      </c>
      <c r="E105" s="220">
        <v>7.0841442472810536</v>
      </c>
      <c r="F105" s="221">
        <f t="shared" si="23"/>
        <v>-1.3715046217191302</v>
      </c>
      <c r="G105" s="220">
        <v>7.082481389578164</v>
      </c>
      <c r="H105" s="221">
        <f t="shared" si="23"/>
        <v>-1.662857702889653E-3</v>
      </c>
      <c r="I105" s="220">
        <v>7.4192040278110767</v>
      </c>
      <c r="J105" s="221">
        <f t="shared" si="23"/>
        <v>0.33672263823291271</v>
      </c>
      <c r="K105" s="220">
        <v>7.3991134372997225</v>
      </c>
      <c r="L105" s="221">
        <f t="shared" si="24"/>
        <v>-2.00905905113542E-2</v>
      </c>
      <c r="M105" s="220"/>
      <c r="N105" s="221"/>
      <c r="O105" s="221"/>
    </row>
    <row r="106" spans="2:15" x14ac:dyDescent="0.25">
      <c r="B106" s="145" t="s">
        <v>89</v>
      </c>
      <c r="C106" s="220">
        <v>7.7487463710741622</v>
      </c>
      <c r="D106" s="221">
        <v>-4.6726899899520724E-2</v>
      </c>
      <c r="E106" s="220">
        <v>5.1605362667583359</v>
      </c>
      <c r="F106" s="221">
        <f t="shared" si="23"/>
        <v>-2.5882101043158263</v>
      </c>
      <c r="G106" s="220">
        <v>6.5688409646233934</v>
      </c>
      <c r="H106" s="221">
        <f t="shared" si="23"/>
        <v>1.4083046978650575</v>
      </c>
      <c r="I106" s="220">
        <v>7.1699071387115501</v>
      </c>
      <c r="J106" s="221">
        <f t="shared" si="23"/>
        <v>0.60106617408815666</v>
      </c>
      <c r="K106" s="220">
        <v>7.2059213433495364</v>
      </c>
      <c r="L106" s="221">
        <f t="shared" si="24"/>
        <v>3.6014204637986325E-2</v>
      </c>
      <c r="M106" s="220"/>
      <c r="N106" s="221"/>
      <c r="O106" s="221"/>
    </row>
    <row r="107" spans="2:15" x14ac:dyDescent="0.25">
      <c r="B107" s="145" t="s">
        <v>91</v>
      </c>
      <c r="C107" s="220">
        <v>7.8510095281306711</v>
      </c>
      <c r="D107" s="221">
        <v>0.16391363027682715</v>
      </c>
      <c r="E107" s="220">
        <v>7.2765894236482476</v>
      </c>
      <c r="F107" s="221">
        <f t="shared" si="23"/>
        <v>-0.57442010448242353</v>
      </c>
      <c r="G107" s="220">
        <v>7.1657880580957505</v>
      </c>
      <c r="H107" s="221">
        <f t="shared" si="23"/>
        <v>-0.11080136555249709</v>
      </c>
      <c r="I107" s="220">
        <v>7.4580561252563653</v>
      </c>
      <c r="J107" s="221">
        <f t="shared" si="23"/>
        <v>0.29226806716061482</v>
      </c>
      <c r="K107" s="220">
        <v>6.9781878462679403</v>
      </c>
      <c r="L107" s="221">
        <f t="shared" si="24"/>
        <v>-0.47986827898842499</v>
      </c>
      <c r="M107" s="220"/>
      <c r="N107" s="221"/>
      <c r="O107" s="221"/>
    </row>
    <row r="108" spans="2:15" x14ac:dyDescent="0.25">
      <c r="B108" s="145" t="s">
        <v>93</v>
      </c>
      <c r="C108" s="220">
        <v>7.5398230088495577</v>
      </c>
      <c r="D108" s="221">
        <v>-0.10169346763545928</v>
      </c>
      <c r="E108" s="220">
        <v>6.5108942351339083</v>
      </c>
      <c r="F108" s="221">
        <f t="shared" si="23"/>
        <v>-1.0289287737156494</v>
      </c>
      <c r="G108" s="220">
        <v>6.5794545249633725</v>
      </c>
      <c r="H108" s="221">
        <f t="shared" si="23"/>
        <v>6.8560289829464161E-2</v>
      </c>
      <c r="I108" s="220">
        <v>6.9214928015654849</v>
      </c>
      <c r="J108" s="221">
        <f t="shared" si="23"/>
        <v>0.34203827660211239</v>
      </c>
      <c r="K108" s="220">
        <v>6.8337751022058493</v>
      </c>
      <c r="L108" s="221">
        <f t="shared" si="24"/>
        <v>-8.7717699359635581E-2</v>
      </c>
      <c r="M108" s="220"/>
      <c r="N108" s="221"/>
      <c r="O108" s="221"/>
    </row>
    <row r="109" spans="2:15" ht="15.75" x14ac:dyDescent="0.25">
      <c r="B109" s="148" t="s">
        <v>30</v>
      </c>
      <c r="C109" s="222">
        <v>8.1303415149012697</v>
      </c>
      <c r="D109" s="223">
        <v>-0.29701038567026217</v>
      </c>
      <c r="E109" s="222">
        <v>7.6399587640674662</v>
      </c>
      <c r="F109" s="223">
        <f t="shared" si="23"/>
        <v>-0.49038275083380345</v>
      </c>
      <c r="G109" s="222">
        <v>6.6540103016924208</v>
      </c>
      <c r="H109" s="223">
        <f t="shared" si="23"/>
        <v>-0.98594846237504541</v>
      </c>
      <c r="I109" s="222">
        <v>7.225848037324166</v>
      </c>
      <c r="J109" s="223">
        <f t="shared" si="23"/>
        <v>0.57183773563174523</v>
      </c>
      <c r="K109" s="222">
        <v>7.1890816624489</v>
      </c>
      <c r="L109" s="223">
        <f t="shared" si="24"/>
        <v>-3.6766374875266017E-2</v>
      </c>
      <c r="M109" s="222">
        <v>7.3000821476686495</v>
      </c>
      <c r="N109" s="223">
        <v>0.13787383804998132</v>
      </c>
      <c r="O109" s="223">
        <v>-0.88193370540883986</v>
      </c>
    </row>
    <row r="110" spans="2:15" ht="6" customHeight="1" x14ac:dyDescent="0.25"/>
    <row r="111" spans="2:15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</row>
    <row r="114" spans="1:16" ht="48.75" customHeight="1" thickBot="1" x14ac:dyDescent="0.3">
      <c r="B114" s="12" t="s">
        <v>298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" t="s">
        <v>108</v>
      </c>
    </row>
    <row r="115" spans="1:16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P115" s="1" t="s">
        <v>109</v>
      </c>
    </row>
    <row r="116" spans="1:16" ht="22.5" thickTop="1" thickBot="1" x14ac:dyDescent="0.3">
      <c r="B116" s="152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5"/>
    </row>
    <row r="117" spans="1:16" ht="22.5" thickTop="1" thickBot="1" x14ac:dyDescent="0.3">
      <c r="B117" s="136"/>
      <c r="C117" s="137">
        <f>2019</f>
        <v>2019</v>
      </c>
      <c r="D117" s="138"/>
      <c r="E117" s="139">
        <v>2020</v>
      </c>
      <c r="F117" s="138"/>
      <c r="G117" s="139">
        <v>2021</v>
      </c>
      <c r="H117" s="138"/>
      <c r="I117" s="139">
        <v>2022</v>
      </c>
      <c r="J117" s="138"/>
      <c r="K117" s="139">
        <v>2023</v>
      </c>
      <c r="L117" s="138"/>
      <c r="M117" s="139">
        <v>2024</v>
      </c>
      <c r="N117" s="140"/>
      <c r="O117" s="141"/>
    </row>
    <row r="118" spans="1:16" ht="16.5" thickTop="1" thickBot="1" x14ac:dyDescent="0.3">
      <c r="B118" s="107"/>
      <c r="C118" s="142" t="s">
        <v>69</v>
      </c>
      <c r="D118" s="143" t="str">
        <f>CONCATENATE("dif ",RIGHT(2019,2),"/",RIGHT(2018,2))</f>
        <v>dif 19/18</v>
      </c>
      <c r="E118" s="144" t="s">
        <v>69</v>
      </c>
      <c r="F118" s="143" t="str">
        <f>CONCATENATE("dif ",RIGHT(E117,2),"/",RIGHT(C117,2))</f>
        <v>dif 20/19</v>
      </c>
      <c r="G118" s="144" t="s">
        <v>69</v>
      </c>
      <c r="H118" s="143" t="str">
        <f>CONCATENATE("dif ",RIGHT(G117,2),"/",RIGHT(E117,2))</f>
        <v>dif 21/20</v>
      </c>
      <c r="I118" s="144" t="s">
        <v>69</v>
      </c>
      <c r="J118" s="143" t="str">
        <f>CONCATENATE("dif ",RIGHT(I117,2),"/",RIGHT(G117,2))</f>
        <v>dif 22/21</v>
      </c>
      <c r="K118" s="144" t="s">
        <v>69</v>
      </c>
      <c r="L118" s="143" t="str">
        <f>CONCATENATE("dif ",RIGHT(K117,2),"/",RIGHT(I117,2))</f>
        <v>dif 23/22</v>
      </c>
      <c r="M118" s="144" t="s">
        <v>69</v>
      </c>
      <c r="N118" s="143" t="str">
        <f>CONCATENATE("dif ",RIGHT(M117,2),"/",RIGHT(K117,2))</f>
        <v>dif 24/23</v>
      </c>
      <c r="O118" s="143" t="str">
        <f>CONCATENATE("dif ",RIGHT(M117,2),"/",RIGHT(C117,2))</f>
        <v>dif 24/19</v>
      </c>
    </row>
    <row r="119" spans="1:16" x14ac:dyDescent="0.25">
      <c r="B119" s="145" t="s">
        <v>71</v>
      </c>
      <c r="C119" s="220">
        <v>8.6742376709750282</v>
      </c>
      <c r="D119" s="221">
        <v>-1.8352269672783681</v>
      </c>
      <c r="E119" s="220">
        <v>8.6530306522240146</v>
      </c>
      <c r="F119" s="221">
        <f t="shared" ref="F119:J121" si="26">IFERROR(E119-C119,"-")</f>
        <v>-2.1207018751013607E-2</v>
      </c>
      <c r="G119" s="220">
        <v>6.5042016806722689</v>
      </c>
      <c r="H119" s="221">
        <f t="shared" si="26"/>
        <v>-2.1488289715517457</v>
      </c>
      <c r="I119" s="220">
        <v>7.8397561506640541</v>
      </c>
      <c r="J119" s="221">
        <f t="shared" si="26"/>
        <v>1.3355544699917852</v>
      </c>
      <c r="K119" s="220">
        <v>7.6294527620030976</v>
      </c>
      <c r="L119" s="221">
        <f t="shared" ref="L119:L121" si="27">IFERROR(K119-I119,"-")</f>
        <v>-0.21030338866095644</v>
      </c>
      <c r="M119" s="220">
        <v>7.7992768836015864</v>
      </c>
      <c r="N119" s="221">
        <f t="shared" ref="N119:N121" si="28">IFERROR(M119-K119,"-")</f>
        <v>0.16982412159848881</v>
      </c>
      <c r="O119" s="221">
        <f t="shared" ref="O119" si="29">IFERROR(M119-C119,"-")</f>
        <v>-0.87496078737344174</v>
      </c>
    </row>
    <row r="120" spans="1:16" x14ac:dyDescent="0.25">
      <c r="B120" s="145" t="s">
        <v>73</v>
      </c>
      <c r="C120" s="220">
        <v>8.0504564520108559</v>
      </c>
      <c r="D120" s="221">
        <v>-1.0159787331743289</v>
      </c>
      <c r="E120" s="220">
        <v>9.1680054304785603</v>
      </c>
      <c r="F120" s="221">
        <f t="shared" si="26"/>
        <v>1.1175489784677044</v>
      </c>
      <c r="G120" s="220">
        <v>4.0470588235294116</v>
      </c>
      <c r="H120" s="221">
        <f t="shared" si="26"/>
        <v>-5.1209466069491487</v>
      </c>
      <c r="I120" s="220">
        <v>7.1585677749360617</v>
      </c>
      <c r="J120" s="221">
        <f t="shared" si="26"/>
        <v>3.1115089514066501</v>
      </c>
      <c r="K120" s="220">
        <v>6.7291277985074629</v>
      </c>
      <c r="L120" s="221">
        <f t="shared" si="27"/>
        <v>-0.42943997642859877</v>
      </c>
      <c r="M120" s="220">
        <v>7.3254189944134076</v>
      </c>
      <c r="N120" s="221">
        <f t="shared" si="28"/>
        <v>0.5962911959059447</v>
      </c>
      <c r="O120" s="221">
        <f>IFERROR(M120-C120,"-")</f>
        <v>-0.72503745759744831</v>
      </c>
    </row>
    <row r="121" spans="1:16" x14ac:dyDescent="0.25">
      <c r="B121" s="145" t="s">
        <v>75</v>
      </c>
      <c r="C121" s="220">
        <v>7.9083730258210077</v>
      </c>
      <c r="D121" s="221">
        <v>-0.87260964581750944</v>
      </c>
      <c r="E121" s="220">
        <v>9.9803084223013041</v>
      </c>
      <c r="F121" s="221">
        <f t="shared" si="26"/>
        <v>2.0719353964802965</v>
      </c>
      <c r="G121" s="220">
        <v>3.8153846153846156</v>
      </c>
      <c r="H121" s="221">
        <f t="shared" si="26"/>
        <v>-6.1649238069166881</v>
      </c>
      <c r="I121" s="220">
        <v>7.3829883497341928</v>
      </c>
      <c r="J121" s="221">
        <f t="shared" si="26"/>
        <v>3.5676037343495772</v>
      </c>
      <c r="K121" s="220">
        <v>6.494187655687794</v>
      </c>
      <c r="L121" s="221">
        <f t="shared" si="27"/>
        <v>-0.88880069404639883</v>
      </c>
      <c r="M121" s="220">
        <v>6.58644785600847</v>
      </c>
      <c r="N121" s="221">
        <f t="shared" si="28"/>
        <v>9.2260200320676056E-2</v>
      </c>
      <c r="O121" s="221">
        <f t="shared" ref="O121:O124" si="30">IFERROR(M121-C121,"-")</f>
        <v>-1.3219251698125376</v>
      </c>
    </row>
    <row r="122" spans="1:16" x14ac:dyDescent="0.25">
      <c r="B122" s="145" t="s">
        <v>77</v>
      </c>
      <c r="C122" s="220">
        <v>8.1229310863677409</v>
      </c>
      <c r="D122" s="221">
        <v>-2.0926600044375139</v>
      </c>
      <c r="E122" s="220" t="s">
        <v>236</v>
      </c>
      <c r="F122" s="221" t="str">
        <f>IFERROR(E122-C122,"-")</f>
        <v>-</v>
      </c>
      <c r="G122" s="220">
        <v>2.0697674418604652</v>
      </c>
      <c r="H122" s="221" t="str">
        <f>IFERROR(G122-E122,"-")</f>
        <v>-</v>
      </c>
      <c r="I122" s="220">
        <v>7.6654097815237883</v>
      </c>
      <c r="J122" s="221">
        <f>IFERROR(I122-G122,"-")</f>
        <v>5.595642339663323</v>
      </c>
      <c r="K122" s="220">
        <v>6.8568426950553301</v>
      </c>
      <c r="L122" s="221">
        <f>IFERROR(K122-I122,"-")</f>
        <v>-0.80856708646845821</v>
      </c>
      <c r="M122" s="220">
        <v>7.2563217110393223</v>
      </c>
      <c r="N122" s="221">
        <f>IFERROR(M122-K122,"-")</f>
        <v>0.39947901598399227</v>
      </c>
      <c r="O122" s="221">
        <f t="shared" si="30"/>
        <v>-0.86660937532841853</v>
      </c>
    </row>
    <row r="123" spans="1:16" x14ac:dyDescent="0.25">
      <c r="B123" s="145" t="s">
        <v>79</v>
      </c>
      <c r="C123" s="220">
        <v>10.177964585941693</v>
      </c>
      <c r="D123" s="221">
        <v>1.2124612167372266</v>
      </c>
      <c r="E123" s="220" t="s">
        <v>236</v>
      </c>
      <c r="F123" s="221" t="str">
        <f t="shared" ref="F123:J131" si="31">IFERROR(E123-C123,"-")</f>
        <v>-</v>
      </c>
      <c r="G123" s="220">
        <v>2.9821428571428572</v>
      </c>
      <c r="H123" s="221" t="str">
        <f t="shared" si="31"/>
        <v>-</v>
      </c>
      <c r="I123" s="220">
        <v>7.2070941004388107</v>
      </c>
      <c r="J123" s="221">
        <f t="shared" si="31"/>
        <v>4.2249512432959531</v>
      </c>
      <c r="K123" s="220">
        <v>6.6725205448609701</v>
      </c>
      <c r="L123" s="221">
        <f t="shared" ref="L123:L131" si="32">IFERROR(K123-I123,"-")</f>
        <v>-0.53457355557784059</v>
      </c>
      <c r="M123" s="220">
        <v>7.2387146878943796</v>
      </c>
      <c r="N123" s="221">
        <f t="shared" ref="N123:N130" si="33">IFERROR(M123-K123,"-")</f>
        <v>0.56619414303340942</v>
      </c>
      <c r="O123" s="221">
        <f t="shared" si="30"/>
        <v>-2.9392498980473132</v>
      </c>
    </row>
    <row r="124" spans="1:16" x14ac:dyDescent="0.25">
      <c r="B124" s="145" t="s">
        <v>81</v>
      </c>
      <c r="C124" s="220">
        <v>8.6294349540078841</v>
      </c>
      <c r="D124" s="221">
        <v>1.7161350523302588E-3</v>
      </c>
      <c r="E124" s="220" t="s">
        <v>236</v>
      </c>
      <c r="F124" s="221" t="str">
        <f t="shared" si="31"/>
        <v>-</v>
      </c>
      <c r="G124" s="220">
        <v>5.4222222222222225</v>
      </c>
      <c r="H124" s="221" t="str">
        <f t="shared" si="31"/>
        <v>-</v>
      </c>
      <c r="I124" s="220">
        <v>8.0422956616347072</v>
      </c>
      <c r="J124" s="221">
        <f t="shared" si="31"/>
        <v>2.6200734394124847</v>
      </c>
      <c r="K124" s="220">
        <v>7.1928683291169735</v>
      </c>
      <c r="L124" s="221">
        <f t="shared" si="32"/>
        <v>-0.84942733251773372</v>
      </c>
      <c r="M124" s="220">
        <v>7.4717546914296769</v>
      </c>
      <c r="N124" s="221">
        <f t="shared" si="33"/>
        <v>0.27888636231270336</v>
      </c>
      <c r="O124" s="221">
        <f t="shared" si="30"/>
        <v>-1.1576802625782072</v>
      </c>
    </row>
    <row r="125" spans="1:16" x14ac:dyDescent="0.25">
      <c r="B125" s="145" t="s">
        <v>83</v>
      </c>
      <c r="C125" s="220">
        <v>9.2119276978027926</v>
      </c>
      <c r="D125" s="221">
        <v>-0.12395800581099081</v>
      </c>
      <c r="E125" s="220" t="s">
        <v>236</v>
      </c>
      <c r="F125" s="221" t="str">
        <f t="shared" si="31"/>
        <v>-</v>
      </c>
      <c r="G125" s="220">
        <v>6.4112291350531105</v>
      </c>
      <c r="H125" s="221" t="str">
        <f t="shared" si="31"/>
        <v>-</v>
      </c>
      <c r="I125" s="220">
        <v>7.680676270984641</v>
      </c>
      <c r="J125" s="221">
        <f t="shared" si="31"/>
        <v>1.2694471359315305</v>
      </c>
      <c r="K125" s="220">
        <v>7.0888216261350587</v>
      </c>
      <c r="L125" s="221">
        <f t="shared" si="32"/>
        <v>-0.59185464484958228</v>
      </c>
      <c r="M125" s="220">
        <v>7.5208927342444207</v>
      </c>
      <c r="N125" s="221">
        <f t="shared" si="33"/>
        <v>0.432071108109362</v>
      </c>
      <c r="O125" s="221">
        <f>IFERROR(M125-C125,"-")</f>
        <v>-1.6910349635583719</v>
      </c>
    </row>
    <row r="126" spans="1:16" x14ac:dyDescent="0.25">
      <c r="B126" s="145" t="s">
        <v>85</v>
      </c>
      <c r="C126" s="220">
        <v>8.7342050104800872</v>
      </c>
      <c r="D126" s="221">
        <v>-1.4407433315449047</v>
      </c>
      <c r="E126" s="220">
        <v>6.7682119205298017</v>
      </c>
      <c r="F126" s="221">
        <f t="shared" si="31"/>
        <v>-1.9659930899502855</v>
      </c>
      <c r="G126" s="220">
        <v>5.0424137931034485</v>
      </c>
      <c r="H126" s="221">
        <f t="shared" si="31"/>
        <v>-1.7257981274263532</v>
      </c>
      <c r="I126" s="220">
        <v>8.3796070100902806</v>
      </c>
      <c r="J126" s="221">
        <f t="shared" si="31"/>
        <v>3.3371932169868321</v>
      </c>
      <c r="K126" s="220">
        <v>7.4306201550387598</v>
      </c>
      <c r="L126" s="221">
        <f t="shared" si="32"/>
        <v>-0.94898685505152081</v>
      </c>
      <c r="M126" s="220"/>
      <c r="N126" s="221"/>
      <c r="O126" s="221"/>
    </row>
    <row r="127" spans="1:16" x14ac:dyDescent="0.25">
      <c r="B127" s="145" t="s">
        <v>87</v>
      </c>
      <c r="C127" s="220">
        <v>8.8752884171665904</v>
      </c>
      <c r="D127" s="221">
        <v>-0.80582245380812267</v>
      </c>
      <c r="E127" s="220">
        <v>5.57085020242915</v>
      </c>
      <c r="F127" s="221">
        <f t="shared" si="31"/>
        <v>-3.3044382147374405</v>
      </c>
      <c r="G127" s="220">
        <v>7.7452655031563316</v>
      </c>
      <c r="H127" s="221">
        <f t="shared" si="31"/>
        <v>2.1744153007271816</v>
      </c>
      <c r="I127" s="220">
        <v>7.5430274431888735</v>
      </c>
      <c r="J127" s="221">
        <f t="shared" si="31"/>
        <v>-0.20223805996745803</v>
      </c>
      <c r="K127" s="220">
        <v>7.533498492029298</v>
      </c>
      <c r="L127" s="221">
        <f t="shared" si="32"/>
        <v>-9.5289511595755272E-3</v>
      </c>
      <c r="M127" s="220"/>
      <c r="N127" s="221"/>
      <c r="O127" s="221"/>
    </row>
    <row r="128" spans="1:16" x14ac:dyDescent="0.25">
      <c r="A128" s="151"/>
      <c r="B128" s="145" t="s">
        <v>89</v>
      </c>
      <c r="C128" s="220">
        <v>7.8189375506893759</v>
      </c>
      <c r="D128" s="221">
        <v>-0.35906412857174974</v>
      </c>
      <c r="E128" s="220">
        <v>3.9648609077598831</v>
      </c>
      <c r="F128" s="221">
        <f t="shared" si="31"/>
        <v>-3.8540766429294928</v>
      </c>
      <c r="G128" s="220">
        <v>7.1007009011586328</v>
      </c>
      <c r="H128" s="221">
        <f t="shared" si="31"/>
        <v>3.1358399933987497</v>
      </c>
      <c r="I128" s="220">
        <v>7.8303074824220795</v>
      </c>
      <c r="J128" s="221">
        <f t="shared" si="31"/>
        <v>0.72960658126344669</v>
      </c>
      <c r="K128" s="220">
        <v>7.0412095510279338</v>
      </c>
      <c r="L128" s="221">
        <f t="shared" si="32"/>
        <v>-0.78909793139414575</v>
      </c>
      <c r="M128" s="220"/>
      <c r="N128" s="221"/>
      <c r="O128" s="221"/>
    </row>
    <row r="129" spans="2:16" x14ac:dyDescent="0.25">
      <c r="B129" s="145" t="s">
        <v>91</v>
      </c>
      <c r="C129" s="220">
        <v>8.0875347600048357</v>
      </c>
      <c r="D129" s="221">
        <v>0.20852457715144723</v>
      </c>
      <c r="E129" s="220">
        <v>7.705363703159442</v>
      </c>
      <c r="F129" s="221">
        <f t="shared" si="31"/>
        <v>-0.38217105684539376</v>
      </c>
      <c r="G129" s="220">
        <v>7.5264134780125644</v>
      </c>
      <c r="H129" s="221">
        <f t="shared" si="31"/>
        <v>-0.17895022514687753</v>
      </c>
      <c r="I129" s="220">
        <v>7.7274300932090547</v>
      </c>
      <c r="J129" s="221">
        <f t="shared" si="31"/>
        <v>0.20101661519649028</v>
      </c>
      <c r="K129" s="220">
        <v>7.0028126352228472</v>
      </c>
      <c r="L129" s="221">
        <f t="shared" si="32"/>
        <v>-0.72461745798620747</v>
      </c>
      <c r="M129" s="220"/>
      <c r="N129" s="221"/>
      <c r="O129" s="221"/>
    </row>
    <row r="130" spans="2:16" x14ac:dyDescent="0.25">
      <c r="B130" s="145" t="s">
        <v>93</v>
      </c>
      <c r="C130" s="220">
        <v>7.3605494505494509</v>
      </c>
      <c r="D130" s="221">
        <v>-0.71554394757784578</v>
      </c>
      <c r="E130" s="220">
        <v>7.0630990415335466</v>
      </c>
      <c r="F130" s="221">
        <f t="shared" si="31"/>
        <v>-0.29745040901590425</v>
      </c>
      <c r="G130" s="220">
        <v>6.7358556056924677</v>
      </c>
      <c r="H130" s="221">
        <f t="shared" si="31"/>
        <v>-0.32724343584107896</v>
      </c>
      <c r="I130" s="220">
        <v>7.4731719187249057</v>
      </c>
      <c r="J130" s="221">
        <f t="shared" si="31"/>
        <v>0.73731631303243805</v>
      </c>
      <c r="K130" s="220">
        <v>6.727220366317245</v>
      </c>
      <c r="L130" s="221">
        <f t="shared" si="32"/>
        <v>-0.74595155240766076</v>
      </c>
      <c r="M130" s="220"/>
      <c r="N130" s="221"/>
      <c r="O130" s="221"/>
    </row>
    <row r="131" spans="2:16" ht="15.75" x14ac:dyDescent="0.25">
      <c r="B131" s="148" t="s">
        <v>30</v>
      </c>
      <c r="C131" s="222">
        <v>8.428024616485887</v>
      </c>
      <c r="D131" s="223">
        <v>-0.67265135072251248</v>
      </c>
      <c r="E131" s="222">
        <v>8.6881922354654506</v>
      </c>
      <c r="F131" s="223">
        <f t="shared" si="31"/>
        <v>0.26016761897956364</v>
      </c>
      <c r="G131" s="222">
        <v>6.9136660747345751</v>
      </c>
      <c r="H131" s="223">
        <f t="shared" si="31"/>
        <v>-1.7745261607308755</v>
      </c>
      <c r="I131" s="222">
        <v>7.6641018205919513</v>
      </c>
      <c r="J131" s="223">
        <f t="shared" si="31"/>
        <v>0.75043574585737627</v>
      </c>
      <c r="K131" s="222">
        <v>7.0465085514504393</v>
      </c>
      <c r="L131" s="223">
        <f t="shared" si="32"/>
        <v>-0.61759326914151202</v>
      </c>
      <c r="M131" s="222">
        <v>7.311574336204071</v>
      </c>
      <c r="N131" s="223">
        <v>0.35647982581314963</v>
      </c>
      <c r="O131" s="223">
        <v>-1.3285529940679695</v>
      </c>
    </row>
    <row r="132" spans="2:16" ht="6" customHeight="1" x14ac:dyDescent="0.25"/>
    <row r="133" spans="2:16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</row>
    <row r="134" spans="2:16" x14ac:dyDescent="0.25">
      <c r="K134" s="151"/>
      <c r="M134" s="151"/>
      <c r="N134" s="153"/>
    </row>
    <row r="136" spans="2:16" ht="48.75" customHeight="1" thickBot="1" x14ac:dyDescent="0.3">
      <c r="B136" s="12" t="s">
        <v>299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" t="s">
        <v>111</v>
      </c>
    </row>
    <row r="137" spans="2:16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P137" s="1" t="s">
        <v>112</v>
      </c>
    </row>
    <row r="138" spans="2:16" ht="22.5" thickTop="1" thickBot="1" x14ac:dyDescent="0.3">
      <c r="B138" s="152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5"/>
    </row>
    <row r="139" spans="2:16" ht="22.5" thickTop="1" thickBot="1" x14ac:dyDescent="0.3">
      <c r="B139" s="136"/>
      <c r="C139" s="137">
        <f>2019</f>
        <v>2019</v>
      </c>
      <c r="D139" s="138"/>
      <c r="E139" s="139">
        <v>2020</v>
      </c>
      <c r="F139" s="138"/>
      <c r="G139" s="139">
        <v>2021</v>
      </c>
      <c r="H139" s="138"/>
      <c r="I139" s="139">
        <v>2022</v>
      </c>
      <c r="J139" s="138"/>
      <c r="K139" s="139">
        <v>2023</v>
      </c>
      <c r="L139" s="138"/>
      <c r="M139" s="139">
        <v>2024</v>
      </c>
      <c r="N139" s="140"/>
      <c r="O139" s="141"/>
    </row>
    <row r="140" spans="2:16" ht="16.5" thickTop="1" thickBot="1" x14ac:dyDescent="0.3">
      <c r="B140" s="107"/>
      <c r="C140" s="142" t="s">
        <v>69</v>
      </c>
      <c r="D140" s="143" t="str">
        <f>CONCATENATE("dif ",RIGHT(2019,2),"/",RIGHT(2018,2))</f>
        <v>dif 19/18</v>
      </c>
      <c r="E140" s="144" t="s">
        <v>69</v>
      </c>
      <c r="F140" s="143" t="str">
        <f>CONCATENATE("dif ",RIGHT(E139,2),"/",RIGHT(C139,2))</f>
        <v>dif 20/19</v>
      </c>
      <c r="G140" s="144" t="s">
        <v>69</v>
      </c>
      <c r="H140" s="143" t="str">
        <f>CONCATENATE("dif ",RIGHT(G139,2),"/",RIGHT(E139,2))</f>
        <v>dif 21/20</v>
      </c>
      <c r="I140" s="144" t="s">
        <v>69</v>
      </c>
      <c r="J140" s="143" t="str">
        <f>CONCATENATE("dif ",RIGHT(I139,2),"/",RIGHT(G139,2))</f>
        <v>dif 22/21</v>
      </c>
      <c r="K140" s="144" t="s">
        <v>69</v>
      </c>
      <c r="L140" s="143" t="str">
        <f>CONCATENATE("dif ",RIGHT(K139,2),"/",RIGHT(I139,2))</f>
        <v>dif 23/22</v>
      </c>
      <c r="M140" s="144" t="s">
        <v>69</v>
      </c>
      <c r="N140" s="143" t="str">
        <f>CONCATENATE("dif ",RIGHT(M139,2),"/",RIGHT(K139,2))</f>
        <v>dif 24/23</v>
      </c>
      <c r="O140" s="143" t="str">
        <f>CONCATENATE("dif ",RIGHT(M139,2),"/",RIGHT(C139,2))</f>
        <v>dif 24/19</v>
      </c>
    </row>
    <row r="141" spans="2:16" x14ac:dyDescent="0.25">
      <c r="B141" s="145" t="s">
        <v>71</v>
      </c>
      <c r="C141" s="220">
        <v>8.6974137931034488</v>
      </c>
      <c r="D141" s="221">
        <v>-0.30884738757633734</v>
      </c>
      <c r="E141" s="220">
        <v>6.9177173191771733</v>
      </c>
      <c r="F141" s="221">
        <f t="shared" ref="F141:J143" si="34">IFERROR(E141-C141,"-")</f>
        <v>-1.7796964739262755</v>
      </c>
      <c r="G141" s="220">
        <v>7.5774058577405858</v>
      </c>
      <c r="H141" s="221">
        <f t="shared" si="34"/>
        <v>0.65968853856341259</v>
      </c>
      <c r="I141" s="220">
        <v>9.500934579439253</v>
      </c>
      <c r="J141" s="221">
        <f t="shared" si="34"/>
        <v>1.9235287216986672</v>
      </c>
      <c r="K141" s="220">
        <v>8.3240911891558849</v>
      </c>
      <c r="L141" s="221">
        <f t="shared" ref="L141:L143" si="35">IFERROR(K141-I141,"-")</f>
        <v>-1.1768433902833682</v>
      </c>
      <c r="M141" s="220">
        <v>9.6112149532710287</v>
      </c>
      <c r="N141" s="221">
        <f t="shared" ref="N141:N143" si="36">IFERROR(M141-K141,"-")</f>
        <v>1.2871237641151438</v>
      </c>
      <c r="O141" s="221">
        <f t="shared" ref="O141" si="37">IFERROR(M141-C141,"-")</f>
        <v>0.91380116016757995</v>
      </c>
    </row>
    <row r="142" spans="2:16" x14ac:dyDescent="0.25">
      <c r="B142" s="145" t="s">
        <v>73</v>
      </c>
      <c r="C142" s="220">
        <v>8.3531879194630871</v>
      </c>
      <c r="D142" s="221">
        <v>2.1778184529868128E-3</v>
      </c>
      <c r="E142" s="220">
        <v>7.3316831683168315</v>
      </c>
      <c r="F142" s="221">
        <f t="shared" si="34"/>
        <v>-1.0215047511462556</v>
      </c>
      <c r="G142" s="220">
        <v>7.015625</v>
      </c>
      <c r="H142" s="221">
        <f t="shared" si="34"/>
        <v>-0.31605816831683153</v>
      </c>
      <c r="I142" s="220">
        <v>7.2494226327944569</v>
      </c>
      <c r="J142" s="221">
        <f t="shared" si="34"/>
        <v>0.23379763279445687</v>
      </c>
      <c r="K142" s="220">
        <v>7.9921135646687693</v>
      </c>
      <c r="L142" s="221">
        <f t="shared" si="35"/>
        <v>0.74269093187431245</v>
      </c>
      <c r="M142" s="220">
        <v>9.1799802761341223</v>
      </c>
      <c r="N142" s="221">
        <f t="shared" si="36"/>
        <v>1.1878667114653529</v>
      </c>
      <c r="O142" s="221">
        <f>IFERROR(M142-C142,"-")</f>
        <v>0.82679235667103512</v>
      </c>
    </row>
    <row r="143" spans="2:16" x14ac:dyDescent="0.25">
      <c r="B143" s="145" t="s">
        <v>75</v>
      </c>
      <c r="C143" s="220">
        <v>7.9674242424242427</v>
      </c>
      <c r="D143" s="221">
        <v>0.13807497283592962</v>
      </c>
      <c r="E143" s="220">
        <v>10.029032258064516</v>
      </c>
      <c r="F143" s="221">
        <f t="shared" si="34"/>
        <v>2.0616080156402736</v>
      </c>
      <c r="G143" s="220">
        <v>7.231012658227848</v>
      </c>
      <c r="H143" s="221">
        <f t="shared" si="34"/>
        <v>-2.7980195998366684</v>
      </c>
      <c r="I143" s="220">
        <v>7.4262717321313589</v>
      </c>
      <c r="J143" s="221">
        <f t="shared" si="34"/>
        <v>0.19525907390351094</v>
      </c>
      <c r="K143" s="220">
        <v>8.19392523364486</v>
      </c>
      <c r="L143" s="221">
        <f t="shared" si="35"/>
        <v>0.76765350151350109</v>
      </c>
      <c r="M143" s="220">
        <v>7.9189031505250878</v>
      </c>
      <c r="N143" s="221">
        <f t="shared" si="36"/>
        <v>-0.27502208311977228</v>
      </c>
      <c r="O143" s="221">
        <f t="shared" ref="O143:O146" si="38">IFERROR(M143-C143,"-")</f>
        <v>-4.8521091899154989E-2</v>
      </c>
    </row>
    <row r="144" spans="2:16" x14ac:dyDescent="0.25">
      <c r="B144" s="145" t="s">
        <v>77</v>
      </c>
      <c r="C144" s="220">
        <v>7.7946210268948652</v>
      </c>
      <c r="D144" s="221">
        <v>-0.82848282374690907</v>
      </c>
      <c r="E144" s="220" t="s">
        <v>236</v>
      </c>
      <c r="F144" s="221" t="str">
        <f>IFERROR(E144-C144,"-")</f>
        <v>-</v>
      </c>
      <c r="G144" s="220">
        <v>7.3420074349442377</v>
      </c>
      <c r="H144" s="221" t="str">
        <f>IFERROR(G144-E144,"-")</f>
        <v>-</v>
      </c>
      <c r="I144" s="220">
        <v>7.5292955892034232</v>
      </c>
      <c r="J144" s="221">
        <f>IFERROR(I144-G144,"-")</f>
        <v>0.18728815425918555</v>
      </c>
      <c r="K144" s="220">
        <v>7.7774952320406863</v>
      </c>
      <c r="L144" s="221">
        <f>IFERROR(K144-I144,"-")</f>
        <v>0.24819964283726303</v>
      </c>
      <c r="M144" s="220">
        <v>9.9245283018867916</v>
      </c>
      <c r="N144" s="221">
        <f>IFERROR(M144-K144,"-")</f>
        <v>2.1470330698461053</v>
      </c>
      <c r="O144" s="221">
        <f t="shared" si="38"/>
        <v>2.1299072749919263</v>
      </c>
    </row>
    <row r="145" spans="1:16" x14ac:dyDescent="0.25">
      <c r="B145" s="145" t="s">
        <v>79</v>
      </c>
      <c r="C145" s="220">
        <v>7.0962025316455692</v>
      </c>
      <c r="D145" s="221">
        <v>-0.77612036786019711</v>
      </c>
      <c r="E145" s="220" t="s">
        <v>236</v>
      </c>
      <c r="F145" s="221" t="str">
        <f t="shared" ref="F145:J153" si="39">IFERROR(E145-C145,"-")</f>
        <v>-</v>
      </c>
      <c r="G145" s="220">
        <v>6.5496183206106871</v>
      </c>
      <c r="H145" s="221" t="str">
        <f t="shared" si="39"/>
        <v>-</v>
      </c>
      <c r="I145" s="220">
        <v>7.7900113507377977</v>
      </c>
      <c r="J145" s="221">
        <f t="shared" si="39"/>
        <v>1.2403930301271107</v>
      </c>
      <c r="K145" s="220">
        <v>7.8512089274643522</v>
      </c>
      <c r="L145" s="221">
        <f t="shared" ref="L145:L153" si="40">IFERROR(K145-I145,"-")</f>
        <v>6.1197576726554459E-2</v>
      </c>
      <c r="M145" s="220">
        <v>9.1011302795954787</v>
      </c>
      <c r="N145" s="221">
        <f t="shared" ref="N145:N152" si="41">IFERROR(M145-K145,"-")</f>
        <v>1.2499213521311265</v>
      </c>
      <c r="O145" s="221">
        <f t="shared" si="38"/>
        <v>2.0049277479499095</v>
      </c>
    </row>
    <row r="146" spans="1:16" x14ac:dyDescent="0.25">
      <c r="B146" s="145" t="s">
        <v>81</v>
      </c>
      <c r="C146" s="220">
        <v>5.3634558093346572</v>
      </c>
      <c r="D146" s="221">
        <v>-2.938667742788895</v>
      </c>
      <c r="E146" s="220" t="s">
        <v>236</v>
      </c>
      <c r="F146" s="221" t="str">
        <f t="shared" si="39"/>
        <v>-</v>
      </c>
      <c r="G146" s="220">
        <v>7.9567099567099566</v>
      </c>
      <c r="H146" s="221" t="str">
        <f t="shared" si="39"/>
        <v>-</v>
      </c>
      <c r="I146" s="220">
        <v>7.3679031037093115</v>
      </c>
      <c r="J146" s="221">
        <f t="shared" si="39"/>
        <v>-0.58880685300064517</v>
      </c>
      <c r="K146" s="220">
        <v>10.041487839771101</v>
      </c>
      <c r="L146" s="221">
        <f t="shared" si="40"/>
        <v>2.6735847360617893</v>
      </c>
      <c r="M146" s="220">
        <v>8.6592379583033789</v>
      </c>
      <c r="N146" s="221">
        <f t="shared" si="41"/>
        <v>-1.3822498814677218</v>
      </c>
      <c r="O146" s="221">
        <f t="shared" si="38"/>
        <v>3.2957821489687218</v>
      </c>
    </row>
    <row r="147" spans="1:16" x14ac:dyDescent="0.25">
      <c r="B147" s="145" t="s">
        <v>83</v>
      </c>
      <c r="C147" s="220">
        <v>7.2415803108808294</v>
      </c>
      <c r="D147" s="221">
        <v>-1.4787204409988703</v>
      </c>
      <c r="E147" s="220" t="s">
        <v>236</v>
      </c>
      <c r="F147" s="221" t="str">
        <f t="shared" si="39"/>
        <v>-</v>
      </c>
      <c r="G147" s="220">
        <v>7.3955555555555552</v>
      </c>
      <c r="H147" s="221" t="str">
        <f t="shared" si="39"/>
        <v>-</v>
      </c>
      <c r="I147" s="220">
        <v>8.3393177737881512</v>
      </c>
      <c r="J147" s="221">
        <f t="shared" si="39"/>
        <v>0.94376221823259598</v>
      </c>
      <c r="K147" s="220">
        <v>9.5324041811846687</v>
      </c>
      <c r="L147" s="221">
        <f t="shared" si="40"/>
        <v>1.1930864073965175</v>
      </c>
      <c r="M147" s="220">
        <v>9.7504288164665525</v>
      </c>
      <c r="N147" s="221">
        <f t="shared" si="41"/>
        <v>0.21802463528188376</v>
      </c>
      <c r="O147" s="221">
        <f>IFERROR(M147-C147,"-")</f>
        <v>2.508848505585723</v>
      </c>
    </row>
    <row r="148" spans="1:16" x14ac:dyDescent="0.25">
      <c r="B148" s="145" t="s">
        <v>85</v>
      </c>
      <c r="C148" s="220">
        <v>8.2150045745654161</v>
      </c>
      <c r="D148" s="221">
        <v>-0.15882720113551763</v>
      </c>
      <c r="E148" s="220">
        <v>7.3946784922394677</v>
      </c>
      <c r="F148" s="221">
        <f t="shared" si="39"/>
        <v>-0.82032608232594839</v>
      </c>
      <c r="G148" s="220">
        <v>6.5977900552486188</v>
      </c>
      <c r="H148" s="221">
        <f t="shared" si="39"/>
        <v>-0.79688843699084888</v>
      </c>
      <c r="I148" s="220">
        <v>9.4428857715430858</v>
      </c>
      <c r="J148" s="221">
        <f t="shared" si="39"/>
        <v>2.845095716294467</v>
      </c>
      <c r="K148" s="220">
        <v>9.9661354581673312</v>
      </c>
      <c r="L148" s="221">
        <f t="shared" si="40"/>
        <v>0.52324968662424531</v>
      </c>
      <c r="M148" s="220"/>
      <c r="N148" s="221"/>
      <c r="O148" s="221"/>
    </row>
    <row r="149" spans="1:16" x14ac:dyDescent="0.25">
      <c r="B149" s="145" t="s">
        <v>87</v>
      </c>
      <c r="C149" s="220">
        <v>6.8993006993006993</v>
      </c>
      <c r="D149" s="221">
        <v>-0.94463869463869443</v>
      </c>
      <c r="E149" s="220">
        <v>17.828947368421051</v>
      </c>
      <c r="F149" s="221">
        <f t="shared" si="39"/>
        <v>10.929646669120352</v>
      </c>
      <c r="G149" s="220">
        <v>7.3301088270858523</v>
      </c>
      <c r="H149" s="221">
        <f t="shared" si="39"/>
        <v>-10.4988385413352</v>
      </c>
      <c r="I149" s="220">
        <v>9.1776504297994261</v>
      </c>
      <c r="J149" s="221">
        <f t="shared" si="39"/>
        <v>1.8475416027135738</v>
      </c>
      <c r="K149" s="220">
        <v>8.6907849829351544</v>
      </c>
      <c r="L149" s="221">
        <f t="shared" si="40"/>
        <v>-0.48686544686427169</v>
      </c>
      <c r="M149" s="220"/>
      <c r="N149" s="221"/>
      <c r="O149" s="221"/>
    </row>
    <row r="150" spans="1:16" x14ac:dyDescent="0.25">
      <c r="A150" s="151"/>
      <c r="B150" s="145" t="s">
        <v>89</v>
      </c>
      <c r="C150" s="220">
        <v>7.8299039780521262</v>
      </c>
      <c r="D150" s="221">
        <v>-0.75693422085930351</v>
      </c>
      <c r="E150" s="220">
        <v>4.7731958762886597</v>
      </c>
      <c r="F150" s="221">
        <f t="shared" si="39"/>
        <v>-3.0567081017634665</v>
      </c>
      <c r="G150" s="220">
        <v>6.9228694714131604</v>
      </c>
      <c r="H150" s="221">
        <f t="shared" si="39"/>
        <v>2.1496735951245007</v>
      </c>
      <c r="I150" s="220">
        <v>7.3299583085169742</v>
      </c>
      <c r="J150" s="221">
        <f t="shared" si="39"/>
        <v>0.40708883710381372</v>
      </c>
      <c r="K150" s="220">
        <v>9.565085771947528</v>
      </c>
      <c r="L150" s="221">
        <f t="shared" si="40"/>
        <v>2.2351274634305538</v>
      </c>
      <c r="M150" s="220"/>
      <c r="N150" s="221"/>
      <c r="O150" s="221"/>
    </row>
    <row r="151" spans="1:16" x14ac:dyDescent="0.25">
      <c r="B151" s="145" t="s">
        <v>91</v>
      </c>
      <c r="C151" s="220">
        <v>7.0989304812834222</v>
      </c>
      <c r="D151" s="221">
        <v>-0.75570435017725224</v>
      </c>
      <c r="E151" s="220">
        <v>7.6947194719471943</v>
      </c>
      <c r="F151" s="221">
        <f t="shared" si="39"/>
        <v>0.59578899066377211</v>
      </c>
      <c r="G151" s="220">
        <v>7.9698209718670077</v>
      </c>
      <c r="H151" s="221">
        <f t="shared" si="39"/>
        <v>0.27510149991981336</v>
      </c>
      <c r="I151" s="220">
        <v>7.955390334572491</v>
      </c>
      <c r="J151" s="221">
        <f t="shared" si="39"/>
        <v>-1.4430637294516657E-2</v>
      </c>
      <c r="K151" s="220">
        <v>8.4321148825065269</v>
      </c>
      <c r="L151" s="221">
        <f t="shared" si="40"/>
        <v>0.47672454793403585</v>
      </c>
      <c r="M151" s="220"/>
      <c r="N151" s="221"/>
      <c r="O151" s="221"/>
    </row>
    <row r="152" spans="1:16" x14ac:dyDescent="0.25">
      <c r="B152" s="145" t="s">
        <v>93</v>
      </c>
      <c r="C152" s="220">
        <v>7.6853197674418601</v>
      </c>
      <c r="D152" s="221">
        <v>-0.18096407177060936</v>
      </c>
      <c r="E152" s="220">
        <v>7.9045454545454543</v>
      </c>
      <c r="F152" s="221">
        <f t="shared" si="39"/>
        <v>0.21922568710359425</v>
      </c>
      <c r="G152" s="220">
        <v>8.2085187539732996</v>
      </c>
      <c r="H152" s="221">
        <f t="shared" si="39"/>
        <v>0.30397329942784523</v>
      </c>
      <c r="I152" s="220">
        <v>7.965578635014837</v>
      </c>
      <c r="J152" s="221">
        <f t="shared" si="39"/>
        <v>-0.24294011895846257</v>
      </c>
      <c r="K152" s="220">
        <v>8.8064864864864862</v>
      </c>
      <c r="L152" s="221">
        <f t="shared" si="40"/>
        <v>0.84090785147164926</v>
      </c>
      <c r="M152" s="220"/>
      <c r="N152" s="221"/>
      <c r="O152" s="221"/>
    </row>
    <row r="153" spans="1:16" ht="15.75" x14ac:dyDescent="0.25">
      <c r="B153" s="148" t="s">
        <v>30</v>
      </c>
      <c r="C153" s="222">
        <v>7.5379977473000732</v>
      </c>
      <c r="D153" s="223">
        <v>-0.72060056548383322</v>
      </c>
      <c r="E153" s="222">
        <v>7.5590863952333667</v>
      </c>
      <c r="F153" s="223">
        <f t="shared" si="39"/>
        <v>2.1088647933293458E-2</v>
      </c>
      <c r="G153" s="222">
        <v>7.4559044955904499</v>
      </c>
      <c r="H153" s="223">
        <f t="shared" si="39"/>
        <v>-0.1031818996429168</v>
      </c>
      <c r="I153" s="222">
        <v>7.9858322782902276</v>
      </c>
      <c r="J153" s="223">
        <f t="shared" si="39"/>
        <v>0.52992778269977769</v>
      </c>
      <c r="K153" s="222">
        <v>8.7192205917729133</v>
      </c>
      <c r="L153" s="223">
        <f t="shared" si="40"/>
        <v>0.73338831348268574</v>
      </c>
      <c r="M153" s="222">
        <v>8.9752502133602299</v>
      </c>
      <c r="N153" s="223">
        <v>0.51402118220651616</v>
      </c>
      <c r="O153" s="223">
        <v>1.4127502133602299</v>
      </c>
    </row>
    <row r="154" spans="1:16" ht="6" customHeight="1" x14ac:dyDescent="0.25"/>
    <row r="155" spans="1:16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</row>
    <row r="156" spans="1:16" x14ac:dyDescent="0.25">
      <c r="K156" s="151"/>
      <c r="N156" s="154"/>
    </row>
    <row r="157" spans="1:16" x14ac:dyDescent="0.25">
      <c r="O157" s="153"/>
    </row>
    <row r="158" spans="1:16" ht="48.75" customHeight="1" thickBot="1" x14ac:dyDescent="0.3">
      <c r="B158" s="12" t="s">
        <v>300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" t="s">
        <v>114</v>
      </c>
    </row>
    <row r="159" spans="1:16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P159" s="1" t="s">
        <v>115</v>
      </c>
    </row>
    <row r="160" spans="1:16" ht="22.5" thickTop="1" thickBot="1" x14ac:dyDescent="0.3">
      <c r="B160" s="152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5"/>
    </row>
    <row r="161" spans="2:15" ht="22.5" thickTop="1" thickBot="1" x14ac:dyDescent="0.3">
      <c r="B161" s="136"/>
      <c r="C161" s="137">
        <f>2019</f>
        <v>2019</v>
      </c>
      <c r="D161" s="138"/>
      <c r="E161" s="139">
        <v>2020</v>
      </c>
      <c r="F161" s="138"/>
      <c r="G161" s="139">
        <v>2021</v>
      </c>
      <c r="H161" s="138"/>
      <c r="I161" s="139">
        <v>2022</v>
      </c>
      <c r="J161" s="138"/>
      <c r="K161" s="139">
        <v>2023</v>
      </c>
      <c r="L161" s="138"/>
      <c r="M161" s="139">
        <v>2024</v>
      </c>
      <c r="N161" s="140"/>
      <c r="O161" s="141"/>
    </row>
    <row r="162" spans="2:15" ht="16.5" thickTop="1" thickBot="1" x14ac:dyDescent="0.3">
      <c r="B162" s="107"/>
      <c r="C162" s="142" t="s">
        <v>69</v>
      </c>
      <c r="D162" s="143" t="str">
        <f>CONCATENATE("dif ",RIGHT(2019,2),"/",RIGHT(2018,2))</f>
        <v>dif 19/18</v>
      </c>
      <c r="E162" s="144" t="s">
        <v>69</v>
      </c>
      <c r="F162" s="143" t="str">
        <f>CONCATENATE("dif ",RIGHT(E161,2),"/",RIGHT(C161,2))</f>
        <v>dif 20/19</v>
      </c>
      <c r="G162" s="144" t="s">
        <v>69</v>
      </c>
      <c r="H162" s="143" t="str">
        <f>CONCATENATE("dif ",RIGHT(G161,2),"/",RIGHT(E161,2))</f>
        <v>dif 21/20</v>
      </c>
      <c r="I162" s="144" t="s">
        <v>69</v>
      </c>
      <c r="J162" s="143" t="str">
        <f>CONCATENATE("dif ",RIGHT(I161,2),"/",RIGHT(G161,2))</f>
        <v>dif 22/21</v>
      </c>
      <c r="K162" s="144" t="s">
        <v>69</v>
      </c>
      <c r="L162" s="143" t="str">
        <f>CONCATENATE("dif ",RIGHT(K161,2),"/",RIGHT(I161,2))</f>
        <v>dif 23/22</v>
      </c>
      <c r="M162" s="144" t="s">
        <v>69</v>
      </c>
      <c r="N162" s="143" t="str">
        <f>CONCATENATE("dif ",RIGHT(M161,2),"/",RIGHT(K161,2))</f>
        <v>dif 24/23</v>
      </c>
      <c r="O162" s="143" t="str">
        <f>CONCATENATE("dif ",RIGHT(M161,2),"/",RIGHT(C161,2))</f>
        <v>dif 24/19</v>
      </c>
    </row>
    <row r="163" spans="2:15" x14ac:dyDescent="0.25">
      <c r="B163" s="145" t="s">
        <v>71</v>
      </c>
      <c r="C163" s="220">
        <v>7.7452830188679247</v>
      </c>
      <c r="D163" s="221">
        <v>0.48121116258049934</v>
      </c>
      <c r="E163" s="220">
        <v>5.5201984408221119</v>
      </c>
      <c r="F163" s="221">
        <f t="shared" ref="F163:J165" si="42">IFERROR(E163-C163,"-")</f>
        <v>-2.2250845780458128</v>
      </c>
      <c r="G163" s="220">
        <v>5.8173913043478258</v>
      </c>
      <c r="H163" s="221">
        <f t="shared" si="42"/>
        <v>0.29719286352571395</v>
      </c>
      <c r="I163" s="220">
        <v>6.5277161862527713</v>
      </c>
      <c r="J163" s="221">
        <f t="shared" si="42"/>
        <v>0.71032488190494547</v>
      </c>
      <c r="K163" s="220">
        <v>6.7374773687386842</v>
      </c>
      <c r="L163" s="221">
        <f t="shared" ref="L163:L165" si="43">IFERROR(K163-I163,"-")</f>
        <v>0.20976118248591291</v>
      </c>
      <c r="M163" s="220">
        <v>8.1598639455782305</v>
      </c>
      <c r="N163" s="221">
        <f t="shared" ref="N163:N165" si="44">IFERROR(M163-K163,"-")</f>
        <v>1.4223865768395463</v>
      </c>
      <c r="O163" s="221">
        <f t="shared" ref="O163" si="45">IFERROR(M163-C163,"-")</f>
        <v>0.41458092671030577</v>
      </c>
    </row>
    <row r="164" spans="2:15" x14ac:dyDescent="0.25">
      <c r="B164" s="145" t="s">
        <v>73</v>
      </c>
      <c r="C164" s="220">
        <v>6.459410703547805</v>
      </c>
      <c r="D164" s="221">
        <v>0.52372404977604514</v>
      </c>
      <c r="E164" s="220">
        <v>6.3634615384615385</v>
      </c>
      <c r="F164" s="221">
        <f t="shared" si="42"/>
        <v>-9.5949165086266497E-2</v>
      </c>
      <c r="G164" s="220">
        <v>4.5502645502645507</v>
      </c>
      <c r="H164" s="221">
        <f t="shared" si="42"/>
        <v>-1.8131969881969878</v>
      </c>
      <c r="I164" s="220">
        <v>5.8839531680440773</v>
      </c>
      <c r="J164" s="221">
        <f t="shared" si="42"/>
        <v>1.3336886177795266</v>
      </c>
      <c r="K164" s="220">
        <v>6.2614051094890515</v>
      </c>
      <c r="L164" s="221">
        <f t="shared" si="43"/>
        <v>0.37745194144497418</v>
      </c>
      <c r="M164" s="220">
        <v>6.1108410306271272</v>
      </c>
      <c r="N164" s="221">
        <f t="shared" si="44"/>
        <v>-0.15056407886192424</v>
      </c>
      <c r="O164" s="221">
        <f>IFERROR(M164-C164,"-")</f>
        <v>-0.34856967292067775</v>
      </c>
    </row>
    <row r="165" spans="2:15" x14ac:dyDescent="0.25">
      <c r="B165" s="145" t="s">
        <v>75</v>
      </c>
      <c r="C165" s="220">
        <v>5.8402652200120553</v>
      </c>
      <c r="D165" s="221">
        <v>-0.46596455345072751</v>
      </c>
      <c r="E165" s="220">
        <v>8.701013513513514</v>
      </c>
      <c r="F165" s="221">
        <f t="shared" si="42"/>
        <v>2.8607482935014588</v>
      </c>
      <c r="G165" s="220">
        <v>6.5810439560439562</v>
      </c>
      <c r="H165" s="221">
        <f t="shared" si="42"/>
        <v>-2.1199695574695578</v>
      </c>
      <c r="I165" s="220">
        <v>6.0988160291438982</v>
      </c>
      <c r="J165" s="221">
        <f t="shared" si="42"/>
        <v>-0.482227926900058</v>
      </c>
      <c r="K165" s="220">
        <v>6.9642857142857144</v>
      </c>
      <c r="L165" s="221">
        <f t="shared" si="43"/>
        <v>0.86546968514181621</v>
      </c>
      <c r="M165" s="220">
        <v>7.023180154534364</v>
      </c>
      <c r="N165" s="221">
        <f t="shared" si="44"/>
        <v>5.8894440248649538E-2</v>
      </c>
      <c r="O165" s="221">
        <f t="shared" ref="O165:O168" si="46">IFERROR(M165-C165,"-")</f>
        <v>1.1829149345223087</v>
      </c>
    </row>
    <row r="166" spans="2:15" x14ac:dyDescent="0.25">
      <c r="B166" s="145" t="s">
        <v>77</v>
      </c>
      <c r="C166" s="220">
        <v>6.4785417628057225</v>
      </c>
      <c r="D166" s="221">
        <v>0.43881919029626459</v>
      </c>
      <c r="E166" s="220" t="s">
        <v>236</v>
      </c>
      <c r="F166" s="221" t="str">
        <f>IFERROR(E166-C166,"-")</f>
        <v>-</v>
      </c>
      <c r="G166" s="220">
        <v>4.0613107822410148</v>
      </c>
      <c r="H166" s="221" t="str">
        <f>IFERROR(G166-E166,"-")</f>
        <v>-</v>
      </c>
      <c r="I166" s="220">
        <v>5.4952218430034128</v>
      </c>
      <c r="J166" s="221">
        <f>IFERROR(I166-G166,"-")</f>
        <v>1.4339110607623979</v>
      </c>
      <c r="K166" s="220">
        <v>5.9081426648721402</v>
      </c>
      <c r="L166" s="221">
        <f>IFERROR(K166-I166,"-")</f>
        <v>0.41292082186872747</v>
      </c>
      <c r="M166" s="220">
        <v>5.9860979462875195</v>
      </c>
      <c r="N166" s="221">
        <f>IFERROR(M166-K166,"-")</f>
        <v>7.7955281415379218E-2</v>
      </c>
      <c r="O166" s="221">
        <f t="shared" si="46"/>
        <v>-0.49244381651820301</v>
      </c>
    </row>
    <row r="167" spans="2:15" x14ac:dyDescent="0.25">
      <c r="B167" s="145" t="s">
        <v>79</v>
      </c>
      <c r="C167" s="220">
        <v>8.3189533239038198</v>
      </c>
      <c r="D167" s="221">
        <v>0.651330177084116</v>
      </c>
      <c r="E167" s="220" t="s">
        <v>236</v>
      </c>
      <c r="F167" s="221" t="str">
        <f t="shared" ref="F167:J175" si="47">IFERROR(E167-C167,"-")</f>
        <v>-</v>
      </c>
      <c r="G167" s="220">
        <v>4.3159065628476085</v>
      </c>
      <c r="H167" s="221" t="str">
        <f t="shared" si="47"/>
        <v>-</v>
      </c>
      <c r="I167" s="220">
        <v>6.2125546285260231</v>
      </c>
      <c r="J167" s="221">
        <f t="shared" si="47"/>
        <v>1.8966480656784146</v>
      </c>
      <c r="K167" s="220">
        <v>6.3199523052464226</v>
      </c>
      <c r="L167" s="221">
        <f t="shared" ref="L167:L175" si="48">IFERROR(K167-I167,"-")</f>
        <v>0.10739767672039946</v>
      </c>
      <c r="M167" s="220">
        <v>7.0540976988292288</v>
      </c>
      <c r="N167" s="221">
        <f t="shared" ref="N167:N174" si="49">IFERROR(M167-K167,"-")</f>
        <v>0.73414539358280617</v>
      </c>
      <c r="O167" s="221">
        <f t="shared" si="46"/>
        <v>-1.264855625074591</v>
      </c>
    </row>
    <row r="168" spans="2:15" x14ac:dyDescent="0.25">
      <c r="B168" s="145" t="s">
        <v>81</v>
      </c>
      <c r="C168" s="220">
        <v>5.481308411214953</v>
      </c>
      <c r="D168" s="221">
        <v>-0.87219158878504732</v>
      </c>
      <c r="E168" s="220" t="s">
        <v>236</v>
      </c>
      <c r="F168" s="221" t="str">
        <f t="shared" si="47"/>
        <v>-</v>
      </c>
      <c r="G168" s="220">
        <v>5.9469496021220163</v>
      </c>
      <c r="H168" s="221" t="str">
        <f t="shared" si="47"/>
        <v>-</v>
      </c>
      <c r="I168" s="220">
        <v>6.8347826086956518</v>
      </c>
      <c r="J168" s="221">
        <f t="shared" si="47"/>
        <v>0.88783300657363551</v>
      </c>
      <c r="K168" s="220">
        <v>6.4923076923076923</v>
      </c>
      <c r="L168" s="221">
        <f t="shared" si="48"/>
        <v>-0.34247491638795946</v>
      </c>
      <c r="M168" s="220">
        <v>6.846736596736597</v>
      </c>
      <c r="N168" s="221">
        <f t="shared" si="49"/>
        <v>0.35442890442890462</v>
      </c>
      <c r="O168" s="221">
        <f t="shared" si="46"/>
        <v>1.3654281855216439</v>
      </c>
    </row>
    <row r="169" spans="2:15" x14ac:dyDescent="0.25">
      <c r="B169" s="145" t="s">
        <v>83</v>
      </c>
      <c r="C169" s="220">
        <v>7.3386550556361874</v>
      </c>
      <c r="D169" s="221">
        <v>0.66016184494849561</v>
      </c>
      <c r="E169" s="220" t="s">
        <v>236</v>
      </c>
      <c r="F169" s="221" t="str">
        <f t="shared" si="47"/>
        <v>-</v>
      </c>
      <c r="G169" s="220">
        <v>6.3998250218722657</v>
      </c>
      <c r="H169" s="221" t="str">
        <f t="shared" si="47"/>
        <v>-</v>
      </c>
      <c r="I169" s="220">
        <v>5.7849790316431564</v>
      </c>
      <c r="J169" s="221">
        <f t="shared" si="47"/>
        <v>-0.61484599022910924</v>
      </c>
      <c r="K169" s="220">
        <v>6.7623158963941083</v>
      </c>
      <c r="L169" s="221">
        <f t="shared" si="48"/>
        <v>0.97733686475095194</v>
      </c>
      <c r="M169" s="220">
        <v>7.4846723044397461</v>
      </c>
      <c r="N169" s="221">
        <f t="shared" si="49"/>
        <v>0.72235640804563772</v>
      </c>
      <c r="O169" s="221">
        <f>IFERROR(M169-C169,"-")</f>
        <v>0.14601724880355871</v>
      </c>
    </row>
    <row r="170" spans="2:15" x14ac:dyDescent="0.25">
      <c r="B170" s="145" t="s">
        <v>85</v>
      </c>
      <c r="C170" s="220">
        <v>8.4322678843226786</v>
      </c>
      <c r="D170" s="221">
        <v>0.63704430708690651</v>
      </c>
      <c r="E170" s="220">
        <v>7.6909920182440139</v>
      </c>
      <c r="F170" s="221">
        <f t="shared" si="47"/>
        <v>-0.74127586607866469</v>
      </c>
      <c r="G170" s="220">
        <v>7.0756446991404012</v>
      </c>
      <c r="H170" s="221">
        <f t="shared" si="47"/>
        <v>-0.61534731910361273</v>
      </c>
      <c r="I170" s="220">
        <v>7.3377939983779399</v>
      </c>
      <c r="J170" s="221">
        <f t="shared" si="47"/>
        <v>0.26214929923753871</v>
      </c>
      <c r="K170" s="220">
        <v>7.2864745011086471</v>
      </c>
      <c r="L170" s="221">
        <f t="shared" si="48"/>
        <v>-5.1319497269292746E-2</v>
      </c>
      <c r="M170" s="220"/>
      <c r="N170" s="221"/>
      <c r="O170" s="221"/>
    </row>
    <row r="171" spans="2:15" x14ac:dyDescent="0.25">
      <c r="B171" s="145" t="s">
        <v>87</v>
      </c>
      <c r="C171" s="220">
        <v>7.0594844679444808</v>
      </c>
      <c r="D171" s="221">
        <v>1.1115625851202449</v>
      </c>
      <c r="E171" s="220">
        <v>7.98828125</v>
      </c>
      <c r="F171" s="221">
        <f t="shared" si="47"/>
        <v>0.92879678205551919</v>
      </c>
      <c r="G171" s="220">
        <v>7.2506329113924046</v>
      </c>
      <c r="H171" s="221">
        <f t="shared" si="47"/>
        <v>-0.73764833860759538</v>
      </c>
      <c r="I171" s="220">
        <v>7.0207190737355267</v>
      </c>
      <c r="J171" s="221">
        <f t="shared" si="47"/>
        <v>-0.2299138376568779</v>
      </c>
      <c r="K171" s="220">
        <v>6.5264691597863038</v>
      </c>
      <c r="L171" s="221">
        <f t="shared" si="48"/>
        <v>-0.49424991394922291</v>
      </c>
      <c r="M171" s="220"/>
      <c r="N171" s="221"/>
      <c r="O171" s="221"/>
    </row>
    <row r="172" spans="2:15" x14ac:dyDescent="0.25">
      <c r="B172" s="145" t="s">
        <v>89</v>
      </c>
      <c r="C172" s="220">
        <v>6.5944162436548224</v>
      </c>
      <c r="D172" s="221">
        <v>0.27319253428579771</v>
      </c>
      <c r="E172" s="220">
        <v>6.2247324613555293</v>
      </c>
      <c r="F172" s="221">
        <f t="shared" si="47"/>
        <v>-0.36968378229929311</v>
      </c>
      <c r="G172" s="220">
        <v>5.982193732193732</v>
      </c>
      <c r="H172" s="221">
        <f t="shared" si="47"/>
        <v>-0.24253872916179731</v>
      </c>
      <c r="I172" s="220">
        <v>6.2266714336789422</v>
      </c>
      <c r="J172" s="221">
        <f t="shared" si="47"/>
        <v>0.2444777014852102</v>
      </c>
      <c r="K172" s="220">
        <v>6.1283255086071984</v>
      </c>
      <c r="L172" s="221">
        <f t="shared" si="48"/>
        <v>-9.8345925071743778E-2</v>
      </c>
      <c r="M172" s="220"/>
      <c r="N172" s="221"/>
      <c r="O172" s="221"/>
    </row>
    <row r="173" spans="2:15" x14ac:dyDescent="0.25">
      <c r="B173" s="145" t="s">
        <v>91</v>
      </c>
      <c r="C173" s="220">
        <v>5.4057971014492754</v>
      </c>
      <c r="D173" s="221">
        <v>-0.65675176485252251</v>
      </c>
      <c r="E173" s="220">
        <v>8</v>
      </c>
      <c r="F173" s="221">
        <f t="shared" si="47"/>
        <v>2.5942028985507246</v>
      </c>
      <c r="G173" s="220">
        <v>6.9024390243902438</v>
      </c>
      <c r="H173" s="221">
        <f t="shared" si="47"/>
        <v>-1.0975609756097562</v>
      </c>
      <c r="I173" s="220">
        <v>7.8496287128712874</v>
      </c>
      <c r="J173" s="221">
        <f t="shared" si="47"/>
        <v>0.94718968848104357</v>
      </c>
      <c r="K173" s="220">
        <v>7.0292553191489358</v>
      </c>
      <c r="L173" s="221">
        <f t="shared" si="48"/>
        <v>-0.82037339372235163</v>
      </c>
      <c r="M173" s="220"/>
      <c r="N173" s="221"/>
      <c r="O173" s="221"/>
    </row>
    <row r="174" spans="2:15" x14ac:dyDescent="0.25">
      <c r="B174" s="145" t="s">
        <v>93</v>
      </c>
      <c r="C174" s="220">
        <v>5.2847432024169185</v>
      </c>
      <c r="D174" s="221">
        <v>-0.64723943144704688</v>
      </c>
      <c r="E174" s="220">
        <v>5.0691003911342891</v>
      </c>
      <c r="F174" s="221">
        <f t="shared" si="47"/>
        <v>-0.21564281128262941</v>
      </c>
      <c r="G174" s="220">
        <v>6.2885729331226958</v>
      </c>
      <c r="H174" s="221">
        <f t="shared" si="47"/>
        <v>1.2194725419884067</v>
      </c>
      <c r="I174" s="220">
        <v>6.1374871266735322</v>
      </c>
      <c r="J174" s="221">
        <f t="shared" si="47"/>
        <v>-0.15108580644916358</v>
      </c>
      <c r="K174" s="220">
        <v>5.7238356164383566</v>
      </c>
      <c r="L174" s="221">
        <f t="shared" si="48"/>
        <v>-0.41365151023517566</v>
      </c>
      <c r="M174" s="220"/>
      <c r="N174" s="221"/>
      <c r="O174" s="221"/>
    </row>
    <row r="175" spans="2:15" ht="15.75" x14ac:dyDescent="0.25">
      <c r="B175" s="148" t="s">
        <v>30</v>
      </c>
      <c r="C175" s="222">
        <v>6.7639384364488837</v>
      </c>
      <c r="D175" s="223">
        <v>0.24538813817316285</v>
      </c>
      <c r="E175" s="222">
        <v>6.446249620406924</v>
      </c>
      <c r="F175" s="223">
        <f t="shared" si="47"/>
        <v>-0.31768881604195975</v>
      </c>
      <c r="G175" s="222">
        <v>6.1666010756919851</v>
      </c>
      <c r="H175" s="223">
        <f t="shared" si="47"/>
        <v>-0.27964854471493883</v>
      </c>
      <c r="I175" s="222">
        <v>6.3556792873051222</v>
      </c>
      <c r="J175" s="223">
        <f t="shared" si="47"/>
        <v>0.18907821161313709</v>
      </c>
      <c r="K175" s="222">
        <v>6.4696081948264181</v>
      </c>
      <c r="L175" s="223">
        <f t="shared" si="48"/>
        <v>0.11392890752129592</v>
      </c>
      <c r="M175" s="222">
        <v>6.8367025466001579</v>
      </c>
      <c r="N175" s="223">
        <v>0.40520489717101071</v>
      </c>
      <c r="O175" s="223">
        <v>6.7963193959612589E-2</v>
      </c>
    </row>
    <row r="176" spans="2:15" ht="6" customHeight="1" x14ac:dyDescent="0.25"/>
    <row r="177" spans="1:16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5"/>
      <c r="L177" s="129"/>
      <c r="M177" s="129"/>
      <c r="N177" s="129"/>
      <c r="O177" s="129"/>
    </row>
    <row r="180" spans="1:16" ht="48.75" customHeight="1" thickBot="1" x14ac:dyDescent="0.3">
      <c r="B180" s="12" t="s">
        <v>301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" t="s">
        <v>117</v>
      </c>
    </row>
    <row r="181" spans="1:16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P181" s="1" t="s">
        <v>118</v>
      </c>
    </row>
    <row r="182" spans="1:16" ht="22.5" thickTop="1" thickBot="1" x14ac:dyDescent="0.3">
      <c r="B182" s="152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5"/>
    </row>
    <row r="183" spans="1:16" ht="22.5" thickTop="1" thickBot="1" x14ac:dyDescent="0.3">
      <c r="B183" s="136"/>
      <c r="C183" s="137">
        <f>2019</f>
        <v>2019</v>
      </c>
      <c r="D183" s="138"/>
      <c r="E183" s="139">
        <v>2020</v>
      </c>
      <c r="F183" s="138"/>
      <c r="G183" s="139">
        <v>2021</v>
      </c>
      <c r="H183" s="138"/>
      <c r="I183" s="139">
        <v>2022</v>
      </c>
      <c r="J183" s="138"/>
      <c r="K183" s="139">
        <v>2023</v>
      </c>
      <c r="L183" s="138"/>
      <c r="M183" s="139">
        <v>2024</v>
      </c>
      <c r="N183" s="140"/>
      <c r="O183" s="141"/>
    </row>
    <row r="184" spans="1:16" ht="16.5" thickTop="1" thickBot="1" x14ac:dyDescent="0.3">
      <c r="B184" s="107"/>
      <c r="C184" s="142" t="s">
        <v>69</v>
      </c>
      <c r="D184" s="143" t="str">
        <f>CONCATENATE("dif ",RIGHT(2019,2),"/",RIGHT(2018,2))</f>
        <v>dif 19/18</v>
      </c>
      <c r="E184" s="144" t="s">
        <v>69</v>
      </c>
      <c r="F184" s="143" t="str">
        <f>CONCATENATE("dif ",RIGHT(E183,2),"/",RIGHT(C183,2))</f>
        <v>dif 20/19</v>
      </c>
      <c r="G184" s="144" t="s">
        <v>69</v>
      </c>
      <c r="H184" s="143" t="str">
        <f>CONCATENATE("dif ",RIGHT(G183,2),"/",RIGHT(E183,2))</f>
        <v>dif 21/20</v>
      </c>
      <c r="I184" s="144" t="s">
        <v>69</v>
      </c>
      <c r="J184" s="143" t="str">
        <f>CONCATENATE("dif ",RIGHT(I183,2),"/",RIGHT(G183,2))</f>
        <v>dif 22/21</v>
      </c>
      <c r="K184" s="144" t="s">
        <v>69</v>
      </c>
      <c r="L184" s="143" t="str">
        <f>CONCATENATE("dif ",RIGHT(K183,2),"/",RIGHT(I183,2))</f>
        <v>dif 23/22</v>
      </c>
      <c r="M184" s="144" t="s">
        <v>69</v>
      </c>
      <c r="N184" s="143" t="str">
        <f>CONCATENATE("dif ",RIGHT(M183,2),"/",RIGHT(K183,2))</f>
        <v>dif 24/23</v>
      </c>
      <c r="O184" s="143" t="str">
        <f>CONCATENATE("dif ",RIGHT(M183,2),"/",RIGHT(C183,2))</f>
        <v>dif 24/19</v>
      </c>
    </row>
    <row r="185" spans="1:16" x14ac:dyDescent="0.25">
      <c r="A185" s="151"/>
      <c r="B185" s="145" t="s">
        <v>71</v>
      </c>
      <c r="C185" s="220">
        <v>10.616883116883116</v>
      </c>
      <c r="D185" s="221">
        <v>1.5324841399010189</v>
      </c>
      <c r="E185" s="220">
        <v>9.319488817891374</v>
      </c>
      <c r="F185" s="221">
        <f t="shared" ref="F185:J187" si="50">IFERROR(E185-C185,"-")</f>
        <v>-1.2973942989917422</v>
      </c>
      <c r="G185" s="220">
        <v>6.3085714285714287</v>
      </c>
      <c r="H185" s="221">
        <f t="shared" si="50"/>
        <v>-3.0109173893199452</v>
      </c>
      <c r="I185" s="220">
        <v>8.5574162679425836</v>
      </c>
      <c r="J185" s="221">
        <f t="shared" si="50"/>
        <v>2.2488448393711549</v>
      </c>
      <c r="K185" s="220">
        <v>8.6969696969696972</v>
      </c>
      <c r="L185" s="221">
        <f t="shared" ref="L185:L187" si="51">IFERROR(K185-I185,"-")</f>
        <v>0.13955342902711365</v>
      </c>
      <c r="M185" s="220">
        <v>8.8498659517426272</v>
      </c>
      <c r="N185" s="221">
        <f t="shared" ref="N185:N187" si="52">IFERROR(M185-K185,"-")</f>
        <v>0.15289625477293001</v>
      </c>
      <c r="O185" s="221">
        <f t="shared" ref="O185" si="53">IFERROR(M185-C185,"-")</f>
        <v>-1.7670171651404889</v>
      </c>
    </row>
    <row r="186" spans="1:16" x14ac:dyDescent="0.25">
      <c r="B186" s="145" t="s">
        <v>73</v>
      </c>
      <c r="C186" s="220">
        <v>9.41</v>
      </c>
      <c r="D186" s="221">
        <v>1.1654479418886208</v>
      </c>
      <c r="E186" s="220">
        <v>6.2897196261682247</v>
      </c>
      <c r="F186" s="221">
        <f t="shared" si="50"/>
        <v>-3.1202803738317755</v>
      </c>
      <c r="G186" s="220">
        <v>8.6111111111111107</v>
      </c>
      <c r="H186" s="221">
        <f t="shared" si="50"/>
        <v>2.3213914849428861</v>
      </c>
      <c r="I186" s="220">
        <v>5.5938303341902316</v>
      </c>
      <c r="J186" s="221">
        <f t="shared" si="50"/>
        <v>-3.0172807769208791</v>
      </c>
      <c r="K186" s="220">
        <v>7.5101123595505621</v>
      </c>
      <c r="L186" s="221">
        <f t="shared" si="51"/>
        <v>1.9162820253603305</v>
      </c>
      <c r="M186" s="220">
        <v>7.6536796536796539</v>
      </c>
      <c r="N186" s="221">
        <f t="shared" si="52"/>
        <v>0.14356729412909175</v>
      </c>
      <c r="O186" s="221">
        <f>IFERROR(M186-C186,"-")</f>
        <v>-1.7563203463203463</v>
      </c>
    </row>
    <row r="187" spans="1:16" x14ac:dyDescent="0.25">
      <c r="B187" s="145" t="s">
        <v>75</v>
      </c>
      <c r="C187" s="220">
        <v>9.2303523035230359</v>
      </c>
      <c r="D187" s="221">
        <v>0.53987611304684613</v>
      </c>
      <c r="E187" s="220">
        <v>7.180616740088106</v>
      </c>
      <c r="F187" s="221">
        <f t="shared" si="50"/>
        <v>-2.0497355634349299</v>
      </c>
      <c r="G187" s="220">
        <v>5.25</v>
      </c>
      <c r="H187" s="221">
        <f t="shared" si="50"/>
        <v>-1.930616740088106</v>
      </c>
      <c r="I187" s="220">
        <v>7.1073446327683616</v>
      </c>
      <c r="J187" s="221">
        <f t="shared" si="50"/>
        <v>1.8573446327683616</v>
      </c>
      <c r="K187" s="220">
        <v>9.2798742138364787</v>
      </c>
      <c r="L187" s="221">
        <f t="shared" si="51"/>
        <v>2.1725295810681171</v>
      </c>
      <c r="M187" s="220">
        <v>7.7043918918918921</v>
      </c>
      <c r="N187" s="221">
        <f t="shared" si="52"/>
        <v>-1.5754823219445866</v>
      </c>
      <c r="O187" s="221">
        <f t="shared" ref="O187:O190" si="54">IFERROR(M187-C187,"-")</f>
        <v>-1.5259604116311438</v>
      </c>
    </row>
    <row r="188" spans="1:16" x14ac:dyDescent="0.25">
      <c r="B188" s="145" t="s">
        <v>77</v>
      </c>
      <c r="C188" s="220">
        <v>8.6024999999999991</v>
      </c>
      <c r="D188" s="221">
        <v>-0.33936046511628071</v>
      </c>
      <c r="E188" s="220" t="s">
        <v>236</v>
      </c>
      <c r="F188" s="221" t="str">
        <f>IFERROR(E188-C188,"-")</f>
        <v>-</v>
      </c>
      <c r="G188" s="220">
        <v>5.2121212121212119</v>
      </c>
      <c r="H188" s="221" t="str">
        <f>IFERROR(G188-E188,"-")</f>
        <v>-</v>
      </c>
      <c r="I188" s="220">
        <v>6.235611510791367</v>
      </c>
      <c r="J188" s="221">
        <f>IFERROR(I188-G188,"-")</f>
        <v>1.0234902986701551</v>
      </c>
      <c r="K188" s="220">
        <v>7.8366197183098594</v>
      </c>
      <c r="L188" s="221">
        <f>IFERROR(K188-I188,"-")</f>
        <v>1.6010082075184924</v>
      </c>
      <c r="M188" s="220">
        <v>8.6806930693069315</v>
      </c>
      <c r="N188" s="221">
        <f>IFERROR(M188-K188,"-")</f>
        <v>0.84407335099707215</v>
      </c>
      <c r="O188" s="221">
        <f t="shared" si="54"/>
        <v>7.8193069306932372E-2</v>
      </c>
    </row>
    <row r="189" spans="1:16" x14ac:dyDescent="0.25">
      <c r="B189" s="145" t="s">
        <v>79</v>
      </c>
      <c r="C189" s="220">
        <v>10.330472103004292</v>
      </c>
      <c r="D189" s="221">
        <v>1.4177736903058786</v>
      </c>
      <c r="E189" s="220" t="s">
        <v>236</v>
      </c>
      <c r="F189" s="221" t="str">
        <f t="shared" ref="F189:J197" si="55">IFERROR(E189-C189,"-")</f>
        <v>-</v>
      </c>
      <c r="G189" s="220">
        <v>4.8250000000000002</v>
      </c>
      <c r="H189" s="221" t="str">
        <f t="shared" si="55"/>
        <v>-</v>
      </c>
      <c r="I189" s="220">
        <v>6.1355140186915884</v>
      </c>
      <c r="J189" s="221">
        <f t="shared" si="55"/>
        <v>1.3105140186915882</v>
      </c>
      <c r="K189" s="220">
        <v>7.5637065637065639</v>
      </c>
      <c r="L189" s="221">
        <f t="shared" ref="L189:L197" si="56">IFERROR(K189-I189,"-")</f>
        <v>1.4281925450149755</v>
      </c>
      <c r="M189" s="220">
        <v>8.140703517587939</v>
      </c>
      <c r="N189" s="221">
        <f t="shared" ref="N189:N196" si="57">IFERROR(M189-K189,"-")</f>
        <v>0.57699695388137506</v>
      </c>
      <c r="O189" s="221">
        <f t="shared" si="54"/>
        <v>-2.1897685854163527</v>
      </c>
    </row>
    <row r="190" spans="1:16" x14ac:dyDescent="0.25">
      <c r="B190" s="145" t="s">
        <v>120</v>
      </c>
      <c r="C190" s="220">
        <v>8.0840336134453779</v>
      </c>
      <c r="D190" s="221">
        <v>-0.6337364213978276</v>
      </c>
      <c r="E190" s="220" t="s">
        <v>236</v>
      </c>
      <c r="F190" s="221" t="str">
        <f t="shared" si="55"/>
        <v>-</v>
      </c>
      <c r="G190" s="220">
        <v>6.8023255813953485</v>
      </c>
      <c r="H190" s="221" t="str">
        <f t="shared" si="55"/>
        <v>-</v>
      </c>
      <c r="I190" s="220">
        <v>6.709677419354839</v>
      </c>
      <c r="J190" s="221">
        <f t="shared" si="55"/>
        <v>-9.2648162040509519E-2</v>
      </c>
      <c r="K190" s="220">
        <v>7.7424657534246579</v>
      </c>
      <c r="L190" s="221">
        <f t="shared" si="56"/>
        <v>1.032788334069819</v>
      </c>
      <c r="M190" s="220">
        <v>8.120075046904315</v>
      </c>
      <c r="N190" s="221">
        <f t="shared" si="57"/>
        <v>0.3776092934796571</v>
      </c>
      <c r="O190" s="221">
        <f t="shared" si="54"/>
        <v>3.6041433458937178E-2</v>
      </c>
    </row>
    <row r="191" spans="1:16" x14ac:dyDescent="0.25">
      <c r="B191" s="145" t="s">
        <v>83</v>
      </c>
      <c r="C191" s="220">
        <v>9.4250000000000007</v>
      </c>
      <c r="D191" s="221">
        <v>-0.54767759562841434</v>
      </c>
      <c r="E191" s="220" t="s">
        <v>236</v>
      </c>
      <c r="F191" s="221" t="str">
        <f t="shared" si="55"/>
        <v>-</v>
      </c>
      <c r="G191" s="220">
        <v>9.1930693069306937</v>
      </c>
      <c r="H191" s="221" t="str">
        <f t="shared" si="55"/>
        <v>-</v>
      </c>
      <c r="I191" s="220">
        <v>7.8844696969696972</v>
      </c>
      <c r="J191" s="221">
        <f t="shared" si="55"/>
        <v>-1.3085996099609964</v>
      </c>
      <c r="K191" s="220">
        <v>6.6075036075036078</v>
      </c>
      <c r="L191" s="221">
        <f t="shared" si="56"/>
        <v>-1.2769660894660895</v>
      </c>
      <c r="M191" s="220">
        <v>7.4171974522292992</v>
      </c>
      <c r="N191" s="221">
        <f t="shared" si="57"/>
        <v>0.80969384472569139</v>
      </c>
      <c r="O191" s="221">
        <f>IFERROR(M191-C191,"-")</f>
        <v>-2.0078025477707016</v>
      </c>
    </row>
    <row r="192" spans="1:16" x14ac:dyDescent="0.25">
      <c r="B192" s="145" t="s">
        <v>85</v>
      </c>
      <c r="C192" s="220">
        <v>10.110526315789473</v>
      </c>
      <c r="D192" s="221">
        <v>-0.36713691445107699</v>
      </c>
      <c r="E192" s="220">
        <v>5.0167286245353164</v>
      </c>
      <c r="F192" s="221">
        <f t="shared" si="55"/>
        <v>-5.0937976912541565</v>
      </c>
      <c r="G192" s="220">
        <v>4.776859504132231</v>
      </c>
      <c r="H192" s="221">
        <f t="shared" si="55"/>
        <v>-0.23986912040308539</v>
      </c>
      <c r="I192" s="220">
        <v>8.9580152671755719</v>
      </c>
      <c r="J192" s="221">
        <f t="shared" si="55"/>
        <v>4.1811557630433409</v>
      </c>
      <c r="K192" s="220">
        <v>7.5533199195171026</v>
      </c>
      <c r="L192" s="221">
        <f t="shared" si="56"/>
        <v>-1.4046953476584694</v>
      </c>
      <c r="M192" s="220"/>
      <c r="N192" s="221"/>
      <c r="O192" s="221"/>
    </row>
    <row r="193" spans="2:16" x14ac:dyDescent="0.25">
      <c r="B193" s="145" t="s">
        <v>87</v>
      </c>
      <c r="C193" s="220">
        <v>9.2386058981233248</v>
      </c>
      <c r="D193" s="221">
        <v>0.46623235726729284</v>
      </c>
      <c r="E193" s="220">
        <v>6.0535714285714288</v>
      </c>
      <c r="F193" s="221">
        <f t="shared" si="55"/>
        <v>-3.185034469551896</v>
      </c>
      <c r="G193" s="220">
        <v>6.3159999999999998</v>
      </c>
      <c r="H193" s="221">
        <f t="shared" si="55"/>
        <v>0.26242857142857101</v>
      </c>
      <c r="I193" s="220">
        <v>7.1208459214501509</v>
      </c>
      <c r="J193" s="221">
        <f t="shared" si="55"/>
        <v>0.8048459214501511</v>
      </c>
      <c r="K193" s="220">
        <v>7.6696165191740411</v>
      </c>
      <c r="L193" s="221">
        <f t="shared" si="56"/>
        <v>0.54877059772389014</v>
      </c>
      <c r="M193" s="220"/>
      <c r="N193" s="221"/>
      <c r="O193" s="221"/>
    </row>
    <row r="194" spans="2:16" x14ac:dyDescent="0.25">
      <c r="B194" s="145" t="s">
        <v>89</v>
      </c>
      <c r="C194" s="220">
        <v>8.8419117647058822</v>
      </c>
      <c r="D194" s="221">
        <v>0.56191176470588289</v>
      </c>
      <c r="E194" s="220">
        <v>7.6309523809523814</v>
      </c>
      <c r="F194" s="221">
        <f t="shared" si="55"/>
        <v>-1.2109593837535009</v>
      </c>
      <c r="G194" s="220">
        <v>5.9019607843137258</v>
      </c>
      <c r="H194" s="221">
        <f t="shared" si="55"/>
        <v>-1.7289915966386555</v>
      </c>
      <c r="I194" s="220">
        <v>6.3746701846965701</v>
      </c>
      <c r="J194" s="221">
        <f t="shared" si="55"/>
        <v>0.47270940038284426</v>
      </c>
      <c r="K194" s="220">
        <v>6.2601880877742948</v>
      </c>
      <c r="L194" s="221">
        <f t="shared" si="56"/>
        <v>-0.11448209692227529</v>
      </c>
      <c r="M194" s="220"/>
      <c r="N194" s="221"/>
      <c r="O194" s="221"/>
    </row>
    <row r="195" spans="2:16" x14ac:dyDescent="0.25">
      <c r="B195" s="145" t="s">
        <v>91</v>
      </c>
      <c r="C195" s="220">
        <v>8.7468749999999993</v>
      </c>
      <c r="D195" s="221">
        <v>-1.4451779801324509</v>
      </c>
      <c r="E195" s="220">
        <v>5.4861111111111107</v>
      </c>
      <c r="F195" s="221">
        <f t="shared" si="55"/>
        <v>-3.2607638888888886</v>
      </c>
      <c r="G195" s="220">
        <v>7.4267515923566876</v>
      </c>
      <c r="H195" s="221">
        <f t="shared" si="55"/>
        <v>1.9406404812455769</v>
      </c>
      <c r="I195" s="220">
        <v>7.4951456310679614</v>
      </c>
      <c r="J195" s="221">
        <f t="shared" si="55"/>
        <v>6.8394038711273808E-2</v>
      </c>
      <c r="K195" s="220">
        <v>7.8169336384439356</v>
      </c>
      <c r="L195" s="221">
        <f t="shared" si="56"/>
        <v>0.32178800737597424</v>
      </c>
      <c r="M195" s="220"/>
      <c r="N195" s="221"/>
      <c r="O195" s="221"/>
    </row>
    <row r="196" spans="2:16" x14ac:dyDescent="0.25">
      <c r="B196" s="145" t="s">
        <v>93</v>
      </c>
      <c r="C196" s="220">
        <v>8.7430555555555554</v>
      </c>
      <c r="D196" s="221">
        <v>-8.6685823754795166E-3</v>
      </c>
      <c r="E196" s="220">
        <v>5.2301587301587302</v>
      </c>
      <c r="F196" s="221">
        <f t="shared" si="55"/>
        <v>-3.5128968253968251</v>
      </c>
      <c r="G196" s="220">
        <v>5.7030965391621127</v>
      </c>
      <c r="H196" s="221">
        <f t="shared" si="55"/>
        <v>0.47293780900338245</v>
      </c>
      <c r="I196" s="220">
        <v>6.3891213389121342</v>
      </c>
      <c r="J196" s="221">
        <f t="shared" si="55"/>
        <v>0.68602479975002151</v>
      </c>
      <c r="K196" s="220">
        <v>6.9157088122605366</v>
      </c>
      <c r="L196" s="221">
        <f t="shared" si="56"/>
        <v>0.52658747334840239</v>
      </c>
      <c r="M196" s="220"/>
      <c r="N196" s="221"/>
      <c r="O196" s="221"/>
    </row>
    <row r="197" spans="2:16" ht="15.75" x14ac:dyDescent="0.25">
      <c r="B197" s="148" t="s">
        <v>30</v>
      </c>
      <c r="C197" s="222">
        <v>9.2769230769230777</v>
      </c>
      <c r="D197" s="223">
        <v>0.2465642912745043</v>
      </c>
      <c r="E197" s="222">
        <v>6.4966408268733851</v>
      </c>
      <c r="F197" s="223">
        <f t="shared" si="55"/>
        <v>-2.7802822500496926</v>
      </c>
      <c r="G197" s="222">
        <v>6.2224880382775121</v>
      </c>
      <c r="H197" s="223">
        <f t="shared" si="55"/>
        <v>-0.274152788595873</v>
      </c>
      <c r="I197" s="222">
        <v>7.0339242722696431</v>
      </c>
      <c r="J197" s="223">
        <f t="shared" si="55"/>
        <v>0.81143623399213105</v>
      </c>
      <c r="K197" s="222">
        <v>7.4551912568306014</v>
      </c>
      <c r="L197" s="223">
        <f t="shared" si="56"/>
        <v>0.42126698456095824</v>
      </c>
      <c r="M197" s="222">
        <v>8.0108665366397318</v>
      </c>
      <c r="N197" s="223">
        <v>0.30559993539668273</v>
      </c>
      <c r="O197" s="223">
        <v>-1.3543295417916408</v>
      </c>
    </row>
    <row r="198" spans="2:16" ht="6" customHeight="1" x14ac:dyDescent="0.25"/>
    <row r="199" spans="2:16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</row>
    <row r="200" spans="2:16" x14ac:dyDescent="0.25">
      <c r="K200" s="151"/>
    </row>
    <row r="201" spans="2:16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</row>
    <row r="202" spans="2:16" ht="48.75" customHeight="1" thickBot="1" x14ac:dyDescent="0.3">
      <c r="B202" s="12" t="s">
        <v>302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" t="s">
        <v>121</v>
      </c>
    </row>
    <row r="203" spans="2:16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P203" s="1" t="s">
        <v>122</v>
      </c>
    </row>
    <row r="204" spans="2:16" ht="22.5" thickTop="1" thickBot="1" x14ac:dyDescent="0.3">
      <c r="B204" s="152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5"/>
    </row>
    <row r="205" spans="2:16" ht="22.5" thickTop="1" thickBot="1" x14ac:dyDescent="0.3">
      <c r="B205" s="136"/>
      <c r="C205" s="137">
        <f>2019</f>
        <v>2019</v>
      </c>
      <c r="D205" s="138"/>
      <c r="E205" s="139">
        <v>2020</v>
      </c>
      <c r="F205" s="138"/>
      <c r="G205" s="139">
        <v>2021</v>
      </c>
      <c r="H205" s="138"/>
      <c r="I205" s="139">
        <v>2022</v>
      </c>
      <c r="J205" s="138"/>
      <c r="K205" s="139">
        <v>2023</v>
      </c>
      <c r="L205" s="138"/>
      <c r="M205" s="139">
        <v>2024</v>
      </c>
      <c r="N205" s="140"/>
      <c r="O205" s="141"/>
    </row>
    <row r="206" spans="2:16" ht="16.5" thickTop="1" thickBot="1" x14ac:dyDescent="0.3">
      <c r="B206" s="107"/>
      <c r="C206" s="142" t="s">
        <v>69</v>
      </c>
      <c r="D206" s="143" t="str">
        <f>CONCATENATE("dif ",RIGHT(2019,2),"/",RIGHT(2018,2))</f>
        <v>dif 19/18</v>
      </c>
      <c r="E206" s="144" t="s">
        <v>69</v>
      </c>
      <c r="F206" s="143" t="str">
        <f>CONCATENATE("dif ",RIGHT(E205,2),"/",RIGHT(C205,2))</f>
        <v>dif 20/19</v>
      </c>
      <c r="G206" s="144" t="s">
        <v>69</v>
      </c>
      <c r="H206" s="143" t="str">
        <f>CONCATENATE("dif ",RIGHT(G205,2),"/",RIGHT(E205,2))</f>
        <v>dif 21/20</v>
      </c>
      <c r="I206" s="144" t="s">
        <v>69</v>
      </c>
      <c r="J206" s="143" t="str">
        <f>CONCATENATE("dif ",RIGHT(I205,2),"/",RIGHT(G205,2))</f>
        <v>dif 22/21</v>
      </c>
      <c r="K206" s="144" t="s">
        <v>69</v>
      </c>
      <c r="L206" s="143" t="str">
        <f>CONCATENATE("dif ",RIGHT(K205,2),"/",RIGHT(I205,2))</f>
        <v>dif 23/22</v>
      </c>
      <c r="M206" s="144" t="s">
        <v>69</v>
      </c>
      <c r="N206" s="143" t="str">
        <f>CONCATENATE("dif ",RIGHT(M205,2),"/",RIGHT(K205,2))</f>
        <v>dif 24/23</v>
      </c>
      <c r="O206" s="143" t="str">
        <f>CONCATENATE("dif ",RIGHT(M205,2),"/",RIGHT(C205,2))</f>
        <v>dif 24/19</v>
      </c>
    </row>
    <row r="207" spans="2:16" x14ac:dyDescent="0.25">
      <c r="B207" s="145" t="s">
        <v>71</v>
      </c>
      <c r="C207" s="220">
        <v>9.036363636363637</v>
      </c>
      <c r="D207" s="221">
        <v>-3.089038292896813</v>
      </c>
      <c r="E207" s="220">
        <v>6.4727793696275073</v>
      </c>
      <c r="F207" s="221">
        <f t="shared" ref="F207:J209" si="58">IFERROR(E207-C207,"-")</f>
        <v>-2.5635842667361297</v>
      </c>
      <c r="G207" s="220">
        <v>6</v>
      </c>
      <c r="H207" s="221">
        <f t="shared" si="58"/>
        <v>-0.47277936962750733</v>
      </c>
      <c r="I207" s="220">
        <v>5.4202586206896548</v>
      </c>
      <c r="J207" s="221">
        <f t="shared" si="58"/>
        <v>-0.5797413793103452</v>
      </c>
      <c r="K207" s="220">
        <v>7.4215976331360949</v>
      </c>
      <c r="L207" s="221">
        <f t="shared" ref="L207:L209" si="59">IFERROR(K207-I207,"-")</f>
        <v>2.0013390124464401</v>
      </c>
      <c r="M207" s="220">
        <v>10.036101083032491</v>
      </c>
      <c r="N207" s="221">
        <f t="shared" ref="N207:N209" si="60">IFERROR(M207-K207,"-")</f>
        <v>2.6145034498963966</v>
      </c>
      <c r="O207" s="221">
        <f t="shared" ref="O207" si="61">IFERROR(M207-C207,"-")</f>
        <v>0.99973744666885445</v>
      </c>
    </row>
    <row r="208" spans="2:16" x14ac:dyDescent="0.25">
      <c r="B208" s="145" t="s">
        <v>73</v>
      </c>
      <c r="C208" s="220">
        <v>8.6132075471698109</v>
      </c>
      <c r="D208" s="221">
        <v>-0.97798742138364858</v>
      </c>
      <c r="E208" s="220">
        <v>7.0763358778625953</v>
      </c>
      <c r="F208" s="221">
        <f t="shared" si="58"/>
        <v>-1.5368716693072155</v>
      </c>
      <c r="G208" s="220">
        <v>2.86046511627907</v>
      </c>
      <c r="H208" s="221">
        <f t="shared" si="58"/>
        <v>-4.2158707615835258</v>
      </c>
      <c r="I208" s="220">
        <v>5.7116883116883113</v>
      </c>
      <c r="J208" s="221">
        <f t="shared" si="58"/>
        <v>2.8512231954092413</v>
      </c>
      <c r="K208" s="220">
        <v>6.1691078561917445</v>
      </c>
      <c r="L208" s="221">
        <f t="shared" si="59"/>
        <v>0.45741954450343325</v>
      </c>
      <c r="M208" s="220">
        <v>9.6203288490284002</v>
      </c>
      <c r="N208" s="221">
        <f t="shared" si="60"/>
        <v>3.4512209928366557</v>
      </c>
      <c r="O208" s="221">
        <f>IFERROR(M208-C208,"-")</f>
        <v>1.0071213018585894</v>
      </c>
    </row>
    <row r="209" spans="2:16" x14ac:dyDescent="0.25">
      <c r="B209" s="145" t="s">
        <v>75</v>
      </c>
      <c r="C209" s="220">
        <v>7.7953890489913542</v>
      </c>
      <c r="D209" s="221">
        <v>0.56027933112301564</v>
      </c>
      <c r="E209" s="220">
        <v>8.3571428571428577</v>
      </c>
      <c r="F209" s="221">
        <f t="shared" si="58"/>
        <v>0.56175380815150344</v>
      </c>
      <c r="G209" s="220">
        <v>5.5</v>
      </c>
      <c r="H209" s="221">
        <f t="shared" si="58"/>
        <v>-2.8571428571428577</v>
      </c>
      <c r="I209" s="220">
        <v>6.5864527629233516</v>
      </c>
      <c r="J209" s="221">
        <f t="shared" si="58"/>
        <v>1.0864527629233516</v>
      </c>
      <c r="K209" s="220">
        <v>7.4685534591194971</v>
      </c>
      <c r="L209" s="221">
        <f t="shared" si="59"/>
        <v>0.88210069619614551</v>
      </c>
      <c r="M209" s="220">
        <v>10.040567951318458</v>
      </c>
      <c r="N209" s="221">
        <f t="shared" si="60"/>
        <v>2.5720144921989609</v>
      </c>
      <c r="O209" s="221">
        <f t="shared" ref="O209:O212" si="62">IFERROR(M209-C209,"-")</f>
        <v>2.2451789023271038</v>
      </c>
    </row>
    <row r="210" spans="2:16" x14ac:dyDescent="0.25">
      <c r="B210" s="145" t="s">
        <v>77</v>
      </c>
      <c r="C210" s="220">
        <v>6.806451612903226</v>
      </c>
      <c r="D210" s="221">
        <v>0.18576195773081228</v>
      </c>
      <c r="E210" s="220" t="s">
        <v>236</v>
      </c>
      <c r="F210" s="221" t="str">
        <f>IFERROR(E210-C210,"-")</f>
        <v>-</v>
      </c>
      <c r="G210" s="220">
        <v>2.84</v>
      </c>
      <c r="H210" s="221" t="str">
        <f>IFERROR(G210-E210,"-")</f>
        <v>-</v>
      </c>
      <c r="I210" s="220">
        <v>5.3230912476722532</v>
      </c>
      <c r="J210" s="221">
        <f>IFERROR(I210-G210,"-")</f>
        <v>2.4830912476722533</v>
      </c>
      <c r="K210" s="220">
        <v>7.0227048371174732</v>
      </c>
      <c r="L210" s="221">
        <f>IFERROR(K210-I210,"-")</f>
        <v>1.69961358944522</v>
      </c>
      <c r="M210" s="220">
        <v>8.3473684210526322</v>
      </c>
      <c r="N210" s="221">
        <f>IFERROR(M210-K210,"-")</f>
        <v>1.324663583935159</v>
      </c>
      <c r="O210" s="221">
        <f t="shared" si="62"/>
        <v>1.5409168081494062</v>
      </c>
    </row>
    <row r="211" spans="2:16" x14ac:dyDescent="0.25">
      <c r="B211" s="145" t="s">
        <v>79</v>
      </c>
      <c r="C211" s="220">
        <v>31.227272727272727</v>
      </c>
      <c r="D211" s="221">
        <v>23.10144491270319</v>
      </c>
      <c r="E211" s="220" t="s">
        <v>236</v>
      </c>
      <c r="F211" s="221" t="str">
        <f t="shared" ref="F211:J219" si="63">IFERROR(E211-C211,"-")</f>
        <v>-</v>
      </c>
      <c r="G211" s="220">
        <v>4.5</v>
      </c>
      <c r="H211" s="221" t="str">
        <f t="shared" si="63"/>
        <v>-</v>
      </c>
      <c r="I211" s="220">
        <v>7.1088270858524787</v>
      </c>
      <c r="J211" s="221">
        <f t="shared" si="63"/>
        <v>2.6088270858524787</v>
      </c>
      <c r="K211" s="220">
        <v>11.213178294573643</v>
      </c>
      <c r="L211" s="221">
        <f t="shared" ref="L211:L219" si="64">IFERROR(K211-I211,"-")</f>
        <v>4.1043512087211642</v>
      </c>
      <c r="M211" s="220">
        <v>10.84819734345351</v>
      </c>
      <c r="N211" s="221">
        <f t="shared" ref="N211:N218" si="65">IFERROR(M211-K211,"-")</f>
        <v>-0.36498095112013296</v>
      </c>
      <c r="O211" s="221">
        <f t="shared" si="62"/>
        <v>-20.379075383819217</v>
      </c>
    </row>
    <row r="212" spans="2:16" x14ac:dyDescent="0.25">
      <c r="B212" s="145" t="s">
        <v>81</v>
      </c>
      <c r="C212" s="220">
        <v>7.5299539170506913</v>
      </c>
      <c r="D212" s="221">
        <v>-1.1994190202430373</v>
      </c>
      <c r="E212" s="220" t="s">
        <v>236</v>
      </c>
      <c r="F212" s="221" t="str">
        <f t="shared" si="63"/>
        <v>-</v>
      </c>
      <c r="G212" s="220">
        <v>8.8541666666666661</v>
      </c>
      <c r="H212" s="221" t="str">
        <f t="shared" si="63"/>
        <v>-</v>
      </c>
      <c r="I212" s="220">
        <v>6.1521084337349397</v>
      </c>
      <c r="J212" s="221">
        <f t="shared" si="63"/>
        <v>-2.7020582329317264</v>
      </c>
      <c r="K212" s="220">
        <v>11.01419878296146</v>
      </c>
      <c r="L212" s="221">
        <f t="shared" si="64"/>
        <v>4.8620903492265199</v>
      </c>
      <c r="M212" s="220">
        <v>12.085648148148149</v>
      </c>
      <c r="N212" s="221">
        <f t="shared" si="65"/>
        <v>1.0714493651866892</v>
      </c>
      <c r="O212" s="221">
        <f t="shared" si="62"/>
        <v>4.5556942310974575</v>
      </c>
    </row>
    <row r="213" spans="2:16" x14ac:dyDescent="0.25">
      <c r="B213" s="145" t="s">
        <v>83</v>
      </c>
      <c r="C213" s="220">
        <v>8.02247191011236</v>
      </c>
      <c r="D213" s="221">
        <v>5.1419278533412438E-2</v>
      </c>
      <c r="E213" s="220" t="s">
        <v>236</v>
      </c>
      <c r="F213" s="221" t="str">
        <f t="shared" si="63"/>
        <v>-</v>
      </c>
      <c r="G213" s="220">
        <v>4.8</v>
      </c>
      <c r="H213" s="221" t="str">
        <f t="shared" si="63"/>
        <v>-</v>
      </c>
      <c r="I213" s="220">
        <v>6.0893952673093779</v>
      </c>
      <c r="J213" s="221">
        <f t="shared" si="63"/>
        <v>1.289395267309378</v>
      </c>
      <c r="K213" s="220">
        <v>9.6335260115606935</v>
      </c>
      <c r="L213" s="221">
        <f t="shared" si="64"/>
        <v>3.5441307442513157</v>
      </c>
      <c r="M213" s="220">
        <v>9.9510357815442561</v>
      </c>
      <c r="N213" s="221">
        <f t="shared" si="65"/>
        <v>0.31750976998356251</v>
      </c>
      <c r="O213" s="221">
        <f>IFERROR(M213-C213,"-")</f>
        <v>1.928563871431896</v>
      </c>
    </row>
    <row r="214" spans="2:16" x14ac:dyDescent="0.25">
      <c r="B214" s="145" t="s">
        <v>85</v>
      </c>
      <c r="C214" s="220">
        <v>12.061162079510703</v>
      </c>
      <c r="D214" s="221">
        <v>2.3105567526341897</v>
      </c>
      <c r="E214" s="220">
        <v>8.0295857988165675</v>
      </c>
      <c r="F214" s="221">
        <f t="shared" si="63"/>
        <v>-4.0315762806941358</v>
      </c>
      <c r="G214" s="220">
        <v>7.5269461077844309</v>
      </c>
      <c r="H214" s="221">
        <f t="shared" si="63"/>
        <v>-0.50263969103213668</v>
      </c>
      <c r="I214" s="220">
        <v>5.9843363561417968</v>
      </c>
      <c r="J214" s="221">
        <f t="shared" si="63"/>
        <v>-1.542609751642634</v>
      </c>
      <c r="K214" s="220">
        <v>10.585014409221902</v>
      </c>
      <c r="L214" s="221">
        <f t="shared" si="64"/>
        <v>4.600678053080105</v>
      </c>
      <c r="M214" s="220"/>
      <c r="N214" s="221"/>
      <c r="O214" s="221"/>
    </row>
    <row r="215" spans="2:16" x14ac:dyDescent="0.25">
      <c r="B215" s="145" t="s">
        <v>87</v>
      </c>
      <c r="C215" s="220">
        <v>9.0903790087463552</v>
      </c>
      <c r="D215" s="221">
        <v>0.60878391672181564</v>
      </c>
      <c r="E215" s="220">
        <v>28.5</v>
      </c>
      <c r="F215" s="221">
        <f t="shared" si="63"/>
        <v>19.409620991253647</v>
      </c>
      <c r="G215" s="220">
        <v>4.8483965014577262</v>
      </c>
      <c r="H215" s="221">
        <f t="shared" si="63"/>
        <v>-23.651603498542272</v>
      </c>
      <c r="I215" s="220">
        <v>7.141089108910891</v>
      </c>
      <c r="J215" s="221">
        <f t="shared" si="63"/>
        <v>2.2926926074531648</v>
      </c>
      <c r="K215" s="220">
        <v>9.3552795031055904</v>
      </c>
      <c r="L215" s="221">
        <f t="shared" si="64"/>
        <v>2.2141903941946994</v>
      </c>
      <c r="M215" s="220"/>
      <c r="N215" s="221"/>
      <c r="O215" s="221"/>
    </row>
    <row r="216" spans="2:16" x14ac:dyDescent="0.25">
      <c r="B216" s="145" t="s">
        <v>89</v>
      </c>
      <c r="C216" s="220">
        <v>9.080385852090032</v>
      </c>
      <c r="D216" s="221">
        <v>1.442403656244335</v>
      </c>
      <c r="E216" s="220">
        <v>4.5789473684210522</v>
      </c>
      <c r="F216" s="221">
        <f t="shared" si="63"/>
        <v>-4.5014384836689798</v>
      </c>
      <c r="G216" s="220">
        <v>5.0696202531645573</v>
      </c>
      <c r="H216" s="221">
        <f t="shared" si="63"/>
        <v>0.49067288474350512</v>
      </c>
      <c r="I216" s="220">
        <v>6.2877291960507762</v>
      </c>
      <c r="J216" s="221">
        <f t="shared" si="63"/>
        <v>1.2181089428862188</v>
      </c>
      <c r="K216" s="220">
        <v>9.9650067294751015</v>
      </c>
      <c r="L216" s="221">
        <f t="shared" si="64"/>
        <v>3.6772775334243253</v>
      </c>
      <c r="M216" s="220"/>
      <c r="N216" s="221"/>
      <c r="O216" s="221"/>
    </row>
    <row r="217" spans="2:16" x14ac:dyDescent="0.25">
      <c r="B217" s="145" t="s">
        <v>91</v>
      </c>
      <c r="C217" s="220">
        <v>7.1981707317073171</v>
      </c>
      <c r="D217" s="221">
        <v>-0.14273835920177369</v>
      </c>
      <c r="E217" s="220">
        <v>5.7807017543859649</v>
      </c>
      <c r="F217" s="221">
        <f t="shared" si="63"/>
        <v>-1.4174689773213522</v>
      </c>
      <c r="G217" s="220">
        <v>5.1133200795228628</v>
      </c>
      <c r="H217" s="221">
        <f t="shared" si="63"/>
        <v>-0.66738167486310207</v>
      </c>
      <c r="I217" s="220">
        <v>5.8250773993808052</v>
      </c>
      <c r="J217" s="221">
        <f t="shared" si="63"/>
        <v>0.71175731985794233</v>
      </c>
      <c r="K217" s="220">
        <v>7.9652294853963834</v>
      </c>
      <c r="L217" s="221">
        <f t="shared" si="64"/>
        <v>2.1401520860155783</v>
      </c>
      <c r="M217" s="220"/>
      <c r="N217" s="221"/>
      <c r="O217" s="221"/>
    </row>
    <row r="218" spans="2:16" x14ac:dyDescent="0.25">
      <c r="B218" s="145" t="s">
        <v>93</v>
      </c>
      <c r="C218" s="220">
        <v>9.8170731707317067</v>
      </c>
      <c r="D218" s="221">
        <v>1.0396759104577349</v>
      </c>
      <c r="E218" s="220">
        <v>6.3580246913580245</v>
      </c>
      <c r="F218" s="221">
        <f t="shared" si="63"/>
        <v>-3.4590484793736822</v>
      </c>
      <c r="G218" s="220">
        <v>4.9749715585893064</v>
      </c>
      <c r="H218" s="221">
        <f t="shared" si="63"/>
        <v>-1.3830531327687181</v>
      </c>
      <c r="I218" s="220">
        <v>6.2163461538461542</v>
      </c>
      <c r="J218" s="221">
        <f t="shared" si="63"/>
        <v>1.2413745952568478</v>
      </c>
      <c r="K218" s="220">
        <v>9.3677419354838705</v>
      </c>
      <c r="L218" s="221">
        <f t="shared" si="64"/>
        <v>3.1513957816377163</v>
      </c>
      <c r="M218" s="220"/>
      <c r="N218" s="221"/>
      <c r="O218" s="221"/>
    </row>
    <row r="219" spans="2:16" ht="15.75" x14ac:dyDescent="0.25">
      <c r="B219" s="148" t="s">
        <v>30</v>
      </c>
      <c r="C219" s="222">
        <v>9.8219974715549938</v>
      </c>
      <c r="D219" s="223">
        <v>1.3168988991552659</v>
      </c>
      <c r="E219" s="222">
        <v>7.0369206598586018</v>
      </c>
      <c r="F219" s="223">
        <f t="shared" si="63"/>
        <v>-2.785076811696392</v>
      </c>
      <c r="G219" s="222">
        <v>5.1207054512139258</v>
      </c>
      <c r="H219" s="223">
        <f t="shared" si="63"/>
        <v>-1.916215208644676</v>
      </c>
      <c r="I219" s="222">
        <v>6.1094831911690921</v>
      </c>
      <c r="J219" s="223">
        <f t="shared" si="63"/>
        <v>0.98877773995516627</v>
      </c>
      <c r="K219" s="222">
        <v>8.8479387249380483</v>
      </c>
      <c r="L219" s="223">
        <f t="shared" si="64"/>
        <v>2.7384555337689562</v>
      </c>
      <c r="M219" s="222">
        <v>10.04396186440678</v>
      </c>
      <c r="N219" s="223">
        <v>1.7484063088512247</v>
      </c>
      <c r="O219" s="223">
        <v>-4.1888006171303616E-2</v>
      </c>
    </row>
    <row r="220" spans="2:16" ht="6" customHeight="1" x14ac:dyDescent="0.25"/>
    <row r="221" spans="2:16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</row>
    <row r="222" spans="2:16" x14ac:dyDescent="0.25">
      <c r="K222" s="151"/>
      <c r="M222" s="153"/>
      <c r="O222" s="153"/>
    </row>
    <row r="224" spans="2:16" ht="48.75" customHeight="1" thickBot="1" x14ac:dyDescent="0.3">
      <c r="B224" s="12" t="s">
        <v>301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" t="s">
        <v>124</v>
      </c>
    </row>
    <row r="225" spans="2:16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P225" s="1" t="s">
        <v>125</v>
      </c>
    </row>
    <row r="226" spans="2:16" ht="22.5" thickTop="1" thickBot="1" x14ac:dyDescent="0.3">
      <c r="B226" s="152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5"/>
    </row>
    <row r="227" spans="2:16" ht="22.5" thickTop="1" thickBot="1" x14ac:dyDescent="0.3">
      <c r="B227" s="136"/>
      <c r="C227" s="137">
        <f>2019</f>
        <v>2019</v>
      </c>
      <c r="D227" s="138"/>
      <c r="E227" s="139">
        <v>2020</v>
      </c>
      <c r="F227" s="138"/>
      <c r="G227" s="139">
        <v>2021</v>
      </c>
      <c r="H227" s="138"/>
      <c r="I227" s="139">
        <v>2022</v>
      </c>
      <c r="J227" s="138"/>
      <c r="K227" s="139">
        <v>2023</v>
      </c>
      <c r="L227" s="138"/>
      <c r="M227" s="139">
        <v>2024</v>
      </c>
      <c r="N227" s="140"/>
      <c r="O227" s="141"/>
    </row>
    <row r="228" spans="2:16" ht="16.5" thickTop="1" thickBot="1" x14ac:dyDescent="0.3">
      <c r="B228" s="107"/>
      <c r="C228" s="142" t="s">
        <v>69</v>
      </c>
      <c r="D228" s="143" t="str">
        <f>CONCATENATE("dif ",RIGHT(2019,2),"/",RIGHT(2018,2))</f>
        <v>dif 19/18</v>
      </c>
      <c r="E228" s="144" t="s">
        <v>69</v>
      </c>
      <c r="F228" s="143" t="str">
        <f>CONCATENATE("dif ",RIGHT(E227,2),"/",RIGHT(C227,2))</f>
        <v>dif 20/19</v>
      </c>
      <c r="G228" s="144" t="s">
        <v>69</v>
      </c>
      <c r="H228" s="143" t="str">
        <f>CONCATENATE("dif ",RIGHT(G227,2),"/",RIGHT(E227,2))</f>
        <v>dif 21/20</v>
      </c>
      <c r="I228" s="144" t="s">
        <v>69</v>
      </c>
      <c r="J228" s="143" t="str">
        <f>CONCATENATE("dif ",RIGHT(I227,2),"/",RIGHT(G227,2))</f>
        <v>dif 22/21</v>
      </c>
      <c r="K228" s="144" t="s">
        <v>69</v>
      </c>
      <c r="L228" s="143" t="str">
        <f>CONCATENATE("dif ",RIGHT(K227,2),"/",RIGHT(I227,2))</f>
        <v>dif 23/22</v>
      </c>
      <c r="M228" s="144" t="s">
        <v>69</v>
      </c>
      <c r="N228" s="143" t="str">
        <f>CONCATENATE("dif ",RIGHT(M227,2),"/",RIGHT(K227,2))</f>
        <v>dif 24/23</v>
      </c>
      <c r="O228" s="143" t="str">
        <f>CONCATENATE("dif ",RIGHT(M227,2),"/",RIGHT(C227,2))</f>
        <v>dif 24/19</v>
      </c>
    </row>
    <row r="229" spans="2:16" x14ac:dyDescent="0.25">
      <c r="B229" s="145" t="s">
        <v>71</v>
      </c>
      <c r="C229" s="220">
        <v>10.616883116883116</v>
      </c>
      <c r="D229" s="221">
        <v>1.5324841399010189</v>
      </c>
      <c r="E229" s="220">
        <v>9.319488817891374</v>
      </c>
      <c r="F229" s="221">
        <f t="shared" ref="F229:J231" si="66">IFERROR(E229-C229,"-")</f>
        <v>-1.2973942989917422</v>
      </c>
      <c r="G229" s="220">
        <v>6.3085714285714287</v>
      </c>
      <c r="H229" s="221">
        <f t="shared" si="66"/>
        <v>-3.0109173893199452</v>
      </c>
      <c r="I229" s="220">
        <v>8.5574162679425836</v>
      </c>
      <c r="J229" s="221">
        <f t="shared" si="66"/>
        <v>2.2488448393711549</v>
      </c>
      <c r="K229" s="220">
        <v>8.6969696969696972</v>
      </c>
      <c r="L229" s="221">
        <f t="shared" ref="L229:L231" si="67">IFERROR(K229-I229,"-")</f>
        <v>0.13955342902711365</v>
      </c>
      <c r="M229" s="220">
        <v>8.8498659517426272</v>
      </c>
      <c r="N229" s="221">
        <f t="shared" ref="N229:N231" si="68">IFERROR(M229-K229,"-")</f>
        <v>0.15289625477293001</v>
      </c>
      <c r="O229" s="221">
        <f t="shared" ref="O229" si="69">IFERROR(M229-C229,"-")</f>
        <v>-1.7670171651404889</v>
      </c>
    </row>
    <row r="230" spans="2:16" x14ac:dyDescent="0.25">
      <c r="B230" s="145" t="s">
        <v>73</v>
      </c>
      <c r="C230" s="220">
        <v>9.41</v>
      </c>
      <c r="D230" s="221">
        <v>1.1654479418886208</v>
      </c>
      <c r="E230" s="220">
        <v>6.2897196261682247</v>
      </c>
      <c r="F230" s="221">
        <f t="shared" si="66"/>
        <v>-3.1202803738317755</v>
      </c>
      <c r="G230" s="220">
        <v>8.6111111111111107</v>
      </c>
      <c r="H230" s="221">
        <f t="shared" si="66"/>
        <v>2.3213914849428861</v>
      </c>
      <c r="I230" s="220">
        <v>5.5938303341902316</v>
      </c>
      <c r="J230" s="221">
        <f t="shared" si="66"/>
        <v>-3.0172807769208791</v>
      </c>
      <c r="K230" s="220">
        <v>7.5101123595505621</v>
      </c>
      <c r="L230" s="221">
        <f t="shared" si="67"/>
        <v>1.9162820253603305</v>
      </c>
      <c r="M230" s="220">
        <v>7.6536796536796539</v>
      </c>
      <c r="N230" s="221">
        <f t="shared" si="68"/>
        <v>0.14356729412909175</v>
      </c>
      <c r="O230" s="221">
        <f>IFERROR(M230-C230,"-")</f>
        <v>-1.7563203463203463</v>
      </c>
    </row>
    <row r="231" spans="2:16" x14ac:dyDescent="0.25">
      <c r="B231" s="145" t="s">
        <v>75</v>
      </c>
      <c r="C231" s="220">
        <v>9.2303523035230359</v>
      </c>
      <c r="D231" s="221">
        <v>0.53987611304684613</v>
      </c>
      <c r="E231" s="220">
        <v>7.180616740088106</v>
      </c>
      <c r="F231" s="221">
        <f t="shared" si="66"/>
        <v>-2.0497355634349299</v>
      </c>
      <c r="G231" s="220">
        <v>5.25</v>
      </c>
      <c r="H231" s="221">
        <f t="shared" si="66"/>
        <v>-1.930616740088106</v>
      </c>
      <c r="I231" s="220">
        <v>7.1073446327683616</v>
      </c>
      <c r="J231" s="221">
        <f t="shared" si="66"/>
        <v>1.8573446327683616</v>
      </c>
      <c r="K231" s="220">
        <v>9.2798742138364787</v>
      </c>
      <c r="L231" s="221">
        <f t="shared" si="67"/>
        <v>2.1725295810681171</v>
      </c>
      <c r="M231" s="220">
        <v>7.7043918918918921</v>
      </c>
      <c r="N231" s="221">
        <f t="shared" si="68"/>
        <v>-1.5754823219445866</v>
      </c>
      <c r="O231" s="221">
        <f t="shared" ref="O231:O234" si="70">IFERROR(M231-C231,"-")</f>
        <v>-1.5259604116311438</v>
      </c>
    </row>
    <row r="232" spans="2:16" x14ac:dyDescent="0.25">
      <c r="B232" s="145" t="s">
        <v>77</v>
      </c>
      <c r="C232" s="220">
        <v>8.6024999999999991</v>
      </c>
      <c r="D232" s="221">
        <v>-0.33936046511628071</v>
      </c>
      <c r="E232" s="220" t="s">
        <v>236</v>
      </c>
      <c r="F232" s="221" t="str">
        <f>IFERROR(E232-C232,"-")</f>
        <v>-</v>
      </c>
      <c r="G232" s="220">
        <v>5.2121212121212119</v>
      </c>
      <c r="H232" s="221" t="str">
        <f>IFERROR(G232-E232,"-")</f>
        <v>-</v>
      </c>
      <c r="I232" s="220">
        <v>6.235611510791367</v>
      </c>
      <c r="J232" s="221">
        <f>IFERROR(I232-G232,"-")</f>
        <v>1.0234902986701551</v>
      </c>
      <c r="K232" s="220">
        <v>7.8366197183098594</v>
      </c>
      <c r="L232" s="221">
        <f>IFERROR(K232-I232,"-")</f>
        <v>1.6010082075184924</v>
      </c>
      <c r="M232" s="220">
        <v>8.6806930693069315</v>
      </c>
      <c r="N232" s="221">
        <f>IFERROR(M232-K232,"-")</f>
        <v>0.84407335099707215</v>
      </c>
      <c r="O232" s="221">
        <f t="shared" si="70"/>
        <v>7.8193069306932372E-2</v>
      </c>
    </row>
    <row r="233" spans="2:16" x14ac:dyDescent="0.25">
      <c r="B233" s="145" t="s">
        <v>79</v>
      </c>
      <c r="C233" s="220">
        <v>10.330472103004292</v>
      </c>
      <c r="D233" s="221">
        <v>1.4177736903058786</v>
      </c>
      <c r="E233" s="220" t="s">
        <v>236</v>
      </c>
      <c r="F233" s="221" t="str">
        <f t="shared" ref="F233:J241" si="71">IFERROR(E233-C233,"-")</f>
        <v>-</v>
      </c>
      <c r="G233" s="220">
        <v>4.8250000000000002</v>
      </c>
      <c r="H233" s="221" t="str">
        <f t="shared" si="71"/>
        <v>-</v>
      </c>
      <c r="I233" s="220">
        <v>6.1355140186915884</v>
      </c>
      <c r="J233" s="221">
        <f t="shared" si="71"/>
        <v>1.3105140186915882</v>
      </c>
      <c r="K233" s="220">
        <v>7.5637065637065639</v>
      </c>
      <c r="L233" s="221">
        <f t="shared" ref="L233:L241" si="72">IFERROR(K233-I233,"-")</f>
        <v>1.4281925450149755</v>
      </c>
      <c r="M233" s="220">
        <v>8.140703517587939</v>
      </c>
      <c r="N233" s="221">
        <f t="shared" ref="N233:N240" si="73">IFERROR(M233-K233,"-")</f>
        <v>0.57699695388137506</v>
      </c>
      <c r="O233" s="221">
        <f t="shared" si="70"/>
        <v>-2.1897685854163527</v>
      </c>
    </row>
    <row r="234" spans="2:16" x14ac:dyDescent="0.25">
      <c r="B234" s="145" t="s">
        <v>81</v>
      </c>
      <c r="C234" s="220">
        <v>8.0840336134453779</v>
      </c>
      <c r="D234" s="221">
        <v>-0.6337364213978276</v>
      </c>
      <c r="E234" s="220" t="s">
        <v>236</v>
      </c>
      <c r="F234" s="221" t="str">
        <f t="shared" si="71"/>
        <v>-</v>
      </c>
      <c r="G234" s="220">
        <v>6.8023255813953485</v>
      </c>
      <c r="H234" s="221" t="str">
        <f t="shared" si="71"/>
        <v>-</v>
      </c>
      <c r="I234" s="220">
        <v>6.709677419354839</v>
      </c>
      <c r="J234" s="221">
        <f t="shared" si="71"/>
        <v>-9.2648162040509519E-2</v>
      </c>
      <c r="K234" s="220">
        <v>7.7424657534246579</v>
      </c>
      <c r="L234" s="221">
        <f t="shared" si="72"/>
        <v>1.032788334069819</v>
      </c>
      <c r="M234" s="220">
        <v>8.120075046904315</v>
      </c>
      <c r="N234" s="221">
        <f t="shared" si="73"/>
        <v>0.3776092934796571</v>
      </c>
      <c r="O234" s="221">
        <f t="shared" si="70"/>
        <v>3.6041433458937178E-2</v>
      </c>
    </row>
    <row r="235" spans="2:16" x14ac:dyDescent="0.25">
      <c r="B235" s="145" t="s">
        <v>83</v>
      </c>
      <c r="C235" s="220">
        <v>9.4250000000000007</v>
      </c>
      <c r="D235" s="221">
        <v>-0.54767759562841434</v>
      </c>
      <c r="E235" s="220" t="s">
        <v>236</v>
      </c>
      <c r="F235" s="221" t="str">
        <f t="shared" si="71"/>
        <v>-</v>
      </c>
      <c r="G235" s="220">
        <v>9.1930693069306937</v>
      </c>
      <c r="H235" s="221" t="str">
        <f t="shared" si="71"/>
        <v>-</v>
      </c>
      <c r="I235" s="220">
        <v>7.8844696969696972</v>
      </c>
      <c r="J235" s="221">
        <f t="shared" si="71"/>
        <v>-1.3085996099609964</v>
      </c>
      <c r="K235" s="220">
        <v>6.6075036075036078</v>
      </c>
      <c r="L235" s="221">
        <f t="shared" si="72"/>
        <v>-1.2769660894660895</v>
      </c>
      <c r="M235" s="220">
        <v>7.4171974522292992</v>
      </c>
      <c r="N235" s="221">
        <f t="shared" si="73"/>
        <v>0.80969384472569139</v>
      </c>
      <c r="O235" s="221">
        <f>IFERROR(M235-C235,"-")</f>
        <v>-2.0078025477707016</v>
      </c>
    </row>
    <row r="236" spans="2:16" x14ac:dyDescent="0.25">
      <c r="B236" s="145" t="s">
        <v>85</v>
      </c>
      <c r="C236" s="220">
        <v>10.110526315789473</v>
      </c>
      <c r="D236" s="221">
        <v>-0.36713691445107699</v>
      </c>
      <c r="E236" s="220">
        <v>5.0167286245353164</v>
      </c>
      <c r="F236" s="221">
        <f t="shared" si="71"/>
        <v>-5.0937976912541565</v>
      </c>
      <c r="G236" s="220">
        <v>4.776859504132231</v>
      </c>
      <c r="H236" s="221">
        <f t="shared" si="71"/>
        <v>-0.23986912040308539</v>
      </c>
      <c r="I236" s="220">
        <v>8.9580152671755719</v>
      </c>
      <c r="J236" s="221">
        <f t="shared" si="71"/>
        <v>4.1811557630433409</v>
      </c>
      <c r="K236" s="220">
        <v>7.5533199195171026</v>
      </c>
      <c r="L236" s="221">
        <f t="shared" si="72"/>
        <v>-1.4046953476584694</v>
      </c>
      <c r="M236" s="220"/>
      <c r="N236" s="221"/>
      <c r="O236" s="221"/>
    </row>
    <row r="237" spans="2:16" x14ac:dyDescent="0.25">
      <c r="B237" s="145" t="s">
        <v>87</v>
      </c>
      <c r="C237" s="220">
        <v>9.2386058981233248</v>
      </c>
      <c r="D237" s="221">
        <v>0.46623235726729284</v>
      </c>
      <c r="E237" s="220">
        <v>6.0535714285714288</v>
      </c>
      <c r="F237" s="221">
        <f t="shared" si="71"/>
        <v>-3.185034469551896</v>
      </c>
      <c r="G237" s="220">
        <v>6.3159999999999998</v>
      </c>
      <c r="H237" s="221">
        <f t="shared" si="71"/>
        <v>0.26242857142857101</v>
      </c>
      <c r="I237" s="220">
        <v>7.1208459214501509</v>
      </c>
      <c r="J237" s="221">
        <f t="shared" si="71"/>
        <v>0.8048459214501511</v>
      </c>
      <c r="K237" s="220">
        <v>7.6696165191740411</v>
      </c>
      <c r="L237" s="221">
        <f t="shared" si="72"/>
        <v>0.54877059772389014</v>
      </c>
      <c r="M237" s="220"/>
      <c r="N237" s="221"/>
      <c r="O237" s="221"/>
    </row>
    <row r="238" spans="2:16" x14ac:dyDescent="0.25">
      <c r="B238" s="145" t="s">
        <v>89</v>
      </c>
      <c r="C238" s="220">
        <v>8.8419117647058822</v>
      </c>
      <c r="D238" s="221">
        <v>0.56191176470588289</v>
      </c>
      <c r="E238" s="220">
        <v>7.6309523809523814</v>
      </c>
      <c r="F238" s="221">
        <f t="shared" si="71"/>
        <v>-1.2109593837535009</v>
      </c>
      <c r="G238" s="220">
        <v>5.9019607843137258</v>
      </c>
      <c r="H238" s="221">
        <f t="shared" si="71"/>
        <v>-1.7289915966386555</v>
      </c>
      <c r="I238" s="220">
        <v>6.3746701846965701</v>
      </c>
      <c r="J238" s="221">
        <f t="shared" si="71"/>
        <v>0.47270940038284426</v>
      </c>
      <c r="K238" s="220">
        <v>6.2601880877742948</v>
      </c>
      <c r="L238" s="221">
        <f t="shared" si="72"/>
        <v>-0.11448209692227529</v>
      </c>
      <c r="M238" s="220"/>
      <c r="N238" s="221"/>
      <c r="O238" s="221"/>
    </row>
    <row r="239" spans="2:16" x14ac:dyDescent="0.25">
      <c r="B239" s="145" t="s">
        <v>91</v>
      </c>
      <c r="C239" s="220">
        <v>8.7468749999999993</v>
      </c>
      <c r="D239" s="221">
        <v>-1.4451779801324509</v>
      </c>
      <c r="E239" s="220">
        <v>5.4861111111111107</v>
      </c>
      <c r="F239" s="221">
        <f t="shared" si="71"/>
        <v>-3.2607638888888886</v>
      </c>
      <c r="G239" s="220">
        <v>7.4267515923566876</v>
      </c>
      <c r="H239" s="221">
        <f t="shared" si="71"/>
        <v>1.9406404812455769</v>
      </c>
      <c r="I239" s="220">
        <v>7.4951456310679614</v>
      </c>
      <c r="J239" s="221">
        <f t="shared" si="71"/>
        <v>6.8394038711273808E-2</v>
      </c>
      <c r="K239" s="220">
        <v>7.8169336384439356</v>
      </c>
      <c r="L239" s="221">
        <f t="shared" si="72"/>
        <v>0.32178800737597424</v>
      </c>
      <c r="M239" s="220"/>
      <c r="N239" s="221"/>
      <c r="O239" s="221"/>
    </row>
    <row r="240" spans="2:16" x14ac:dyDescent="0.25">
      <c r="B240" s="145" t="s">
        <v>93</v>
      </c>
      <c r="C240" s="220">
        <v>8.7430555555555554</v>
      </c>
      <c r="D240" s="221">
        <v>-8.6685823754795166E-3</v>
      </c>
      <c r="E240" s="220">
        <v>5.2301587301587302</v>
      </c>
      <c r="F240" s="221">
        <f t="shared" si="71"/>
        <v>-3.5128968253968251</v>
      </c>
      <c r="G240" s="220">
        <v>5.7030965391621127</v>
      </c>
      <c r="H240" s="221">
        <f t="shared" si="71"/>
        <v>0.47293780900338245</v>
      </c>
      <c r="I240" s="220">
        <v>6.3891213389121342</v>
      </c>
      <c r="J240" s="221">
        <f t="shared" si="71"/>
        <v>0.68602479975002151</v>
      </c>
      <c r="K240" s="220">
        <v>6.9157088122605366</v>
      </c>
      <c r="L240" s="221">
        <f t="shared" si="72"/>
        <v>0.52658747334840239</v>
      </c>
      <c r="M240" s="220"/>
      <c r="N240" s="221"/>
      <c r="O240" s="221"/>
    </row>
    <row r="241" spans="2:16" ht="15.75" x14ac:dyDescent="0.25">
      <c r="B241" s="148" t="s">
        <v>30</v>
      </c>
      <c r="C241" s="222">
        <v>9.2769230769230777</v>
      </c>
      <c r="D241" s="223">
        <v>0.2465642912745043</v>
      </c>
      <c r="E241" s="222">
        <v>6.4966408268733851</v>
      </c>
      <c r="F241" s="223">
        <f t="shared" si="71"/>
        <v>-2.7802822500496926</v>
      </c>
      <c r="G241" s="222">
        <v>6.2224880382775121</v>
      </c>
      <c r="H241" s="223">
        <f t="shared" si="71"/>
        <v>-0.274152788595873</v>
      </c>
      <c r="I241" s="222">
        <v>7.0339242722696431</v>
      </c>
      <c r="J241" s="223">
        <f t="shared" si="71"/>
        <v>0.81143623399213105</v>
      </c>
      <c r="K241" s="222">
        <v>7.4551912568306014</v>
      </c>
      <c r="L241" s="223">
        <f t="shared" si="72"/>
        <v>0.42126698456095824</v>
      </c>
      <c r="M241" s="222">
        <v>8.0108665366397318</v>
      </c>
      <c r="N241" s="223">
        <v>0.30559993539668273</v>
      </c>
      <c r="O241" s="223">
        <v>-1.3543295417916408</v>
      </c>
    </row>
    <row r="242" spans="2:16" ht="6" customHeight="1" x14ac:dyDescent="0.25"/>
    <row r="243" spans="2:16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</row>
    <row r="244" spans="2:16" x14ac:dyDescent="0.25">
      <c r="C244" s="151"/>
      <c r="K244" s="151"/>
      <c r="M244" s="129"/>
      <c r="O244" s="153"/>
    </row>
    <row r="246" spans="2:16" ht="48.75" customHeight="1" thickBot="1" x14ac:dyDescent="0.3">
      <c r="B246" s="12" t="s">
        <v>303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" t="s">
        <v>126</v>
      </c>
    </row>
    <row r="247" spans="2:16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P247" s="1" t="s">
        <v>127</v>
      </c>
    </row>
    <row r="248" spans="2:16" ht="22.5" thickTop="1" thickBot="1" x14ac:dyDescent="0.3">
      <c r="B248" s="152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5"/>
    </row>
    <row r="249" spans="2:16" ht="22.5" thickTop="1" thickBot="1" x14ac:dyDescent="0.3">
      <c r="B249" s="136"/>
      <c r="C249" s="137">
        <f>2019</f>
        <v>2019</v>
      </c>
      <c r="D249" s="138"/>
      <c r="E249" s="139">
        <v>2020</v>
      </c>
      <c r="F249" s="138"/>
      <c r="G249" s="139">
        <v>2021</v>
      </c>
      <c r="H249" s="138"/>
      <c r="I249" s="139">
        <v>2022</v>
      </c>
      <c r="J249" s="138"/>
      <c r="K249" s="139">
        <v>2023</v>
      </c>
      <c r="L249" s="138"/>
      <c r="M249" s="139">
        <v>2024</v>
      </c>
      <c r="N249" s="140"/>
      <c r="O249" s="141"/>
    </row>
    <row r="250" spans="2:16" ht="16.5" thickTop="1" thickBot="1" x14ac:dyDescent="0.3">
      <c r="B250" s="107"/>
      <c r="C250" s="142" t="s">
        <v>69</v>
      </c>
      <c r="D250" s="143" t="str">
        <f>CONCATENATE("dif ",RIGHT(2019,2),"/",RIGHT(2018,2))</f>
        <v>dif 19/18</v>
      </c>
      <c r="E250" s="144" t="s">
        <v>69</v>
      </c>
      <c r="F250" s="143" t="str">
        <f>CONCATENATE("dif ",RIGHT(E249,2),"/",RIGHT(C249,2))</f>
        <v>dif 20/19</v>
      </c>
      <c r="G250" s="144" t="s">
        <v>69</v>
      </c>
      <c r="H250" s="143" t="str">
        <f>CONCATENATE("dif ",RIGHT(G249,2),"/",RIGHT(E249,2))</f>
        <v>dif 21/20</v>
      </c>
      <c r="I250" s="144" t="s">
        <v>69</v>
      </c>
      <c r="J250" s="143" t="str">
        <f>CONCATENATE("dif ",RIGHT(I249,2),"/",RIGHT(G249,2))</f>
        <v>dif 22/21</v>
      </c>
      <c r="K250" s="144" t="s">
        <v>69</v>
      </c>
      <c r="L250" s="143" t="str">
        <f>CONCATENATE("dif ",RIGHT(K249,2),"/",RIGHT(I249,2))</f>
        <v>dif 23/22</v>
      </c>
      <c r="M250" s="144" t="s">
        <v>69</v>
      </c>
      <c r="N250" s="143" t="str">
        <f>CONCATENATE("dif ",RIGHT(M249,2),"/",RIGHT(K249,2))</f>
        <v>dif 24/23</v>
      </c>
      <c r="O250" s="143" t="str">
        <f>CONCATENATE("dif ",RIGHT(M249,2),"/",RIGHT(C249,2))</f>
        <v>dif 24/19</v>
      </c>
    </row>
    <row r="251" spans="2:16" x14ac:dyDescent="0.25">
      <c r="B251" s="145" t="s">
        <v>71</v>
      </c>
      <c r="C251" s="220">
        <v>7.8931116389548697</v>
      </c>
      <c r="D251" s="221">
        <v>-0.6756957004946722</v>
      </c>
      <c r="E251" s="220">
        <v>7.6333878887070377</v>
      </c>
      <c r="F251" s="221">
        <f t="shared" ref="F251:J253" si="74">IFERROR(E251-C251,"-")</f>
        <v>-0.25972375024783201</v>
      </c>
      <c r="G251" s="220">
        <v>5.2777777777777777</v>
      </c>
      <c r="H251" s="221">
        <f t="shared" si="74"/>
        <v>-2.35561011092926</v>
      </c>
      <c r="I251" s="220">
        <v>7.3537117903930129</v>
      </c>
      <c r="J251" s="221">
        <f t="shared" si="74"/>
        <v>2.0759340126152352</v>
      </c>
      <c r="K251" s="220">
        <v>7.5425414364640888</v>
      </c>
      <c r="L251" s="221">
        <f t="shared" ref="L251:L253" si="75">IFERROR(K251-I251,"-")</f>
        <v>0.18882964607107589</v>
      </c>
      <c r="M251" s="220">
        <v>8.7548701298701292</v>
      </c>
      <c r="N251" s="221">
        <f t="shared" ref="N251:N253" si="76">IFERROR(M251-K251,"-")</f>
        <v>1.2123286934060404</v>
      </c>
      <c r="O251" s="221">
        <f t="shared" ref="O251" si="77">IFERROR(M251-C251,"-")</f>
        <v>0.86175849091525958</v>
      </c>
    </row>
    <row r="252" spans="2:16" x14ac:dyDescent="0.25">
      <c r="B252" s="145" t="s">
        <v>73</v>
      </c>
      <c r="C252" s="220">
        <v>7.5692640692640696</v>
      </c>
      <c r="D252" s="221">
        <v>-0.49570768214835947</v>
      </c>
      <c r="E252" s="220">
        <v>6.9110486891385765</v>
      </c>
      <c r="F252" s="221">
        <f t="shared" si="74"/>
        <v>-0.65821538012549308</v>
      </c>
      <c r="G252" s="220">
        <v>12</v>
      </c>
      <c r="H252" s="221">
        <f t="shared" si="74"/>
        <v>5.0889513108614235</v>
      </c>
      <c r="I252" s="220">
        <v>8.0563063063063058</v>
      </c>
      <c r="J252" s="221">
        <f t="shared" si="74"/>
        <v>-3.9436936936936942</v>
      </c>
      <c r="K252" s="220">
        <v>8.927819548872181</v>
      </c>
      <c r="L252" s="221">
        <f t="shared" si="75"/>
        <v>0.87151324256587515</v>
      </c>
      <c r="M252" s="220">
        <v>7.9670846394984327</v>
      </c>
      <c r="N252" s="221">
        <f t="shared" si="76"/>
        <v>-0.96073490937374828</v>
      </c>
      <c r="O252" s="221">
        <f>IFERROR(M252-C252,"-")</f>
        <v>0.39782057023436312</v>
      </c>
    </row>
    <row r="253" spans="2:16" x14ac:dyDescent="0.25">
      <c r="B253" s="145" t="s">
        <v>75</v>
      </c>
      <c r="C253" s="220">
        <v>7.7943722943722946</v>
      </c>
      <c r="D253" s="221">
        <v>-0.79937770562770538</v>
      </c>
      <c r="E253" s="220">
        <v>11.471631205673759</v>
      </c>
      <c r="F253" s="221">
        <f t="shared" si="74"/>
        <v>3.6772589113014647</v>
      </c>
      <c r="G253" s="220">
        <v>1</v>
      </c>
      <c r="H253" s="221">
        <f t="shared" si="74"/>
        <v>-10.471631205673759</v>
      </c>
      <c r="I253" s="220">
        <v>7.788349514563107</v>
      </c>
      <c r="J253" s="221">
        <f t="shared" si="74"/>
        <v>6.788349514563107</v>
      </c>
      <c r="K253" s="220">
        <v>8.277899343544858</v>
      </c>
      <c r="L253" s="221">
        <f t="shared" si="75"/>
        <v>0.48954982898175103</v>
      </c>
      <c r="M253" s="220">
        <v>8.0641282565130261</v>
      </c>
      <c r="N253" s="221">
        <f t="shared" si="76"/>
        <v>-0.2137710870318319</v>
      </c>
      <c r="O253" s="221">
        <f t="shared" ref="O253:O256" si="78">IFERROR(M253-C253,"-")</f>
        <v>0.2697559621407315</v>
      </c>
    </row>
    <row r="254" spans="2:16" x14ac:dyDescent="0.25">
      <c r="B254" s="145" t="s">
        <v>77</v>
      </c>
      <c r="C254" s="220">
        <v>9.7254901960784306</v>
      </c>
      <c r="D254" s="221">
        <v>1.8526578261362339</v>
      </c>
      <c r="E254" s="220" t="s">
        <v>236</v>
      </c>
      <c r="F254" s="221" t="str">
        <f>IFERROR(E254-C254,"-")</f>
        <v>-</v>
      </c>
      <c r="G254" s="220" t="s">
        <v>236</v>
      </c>
      <c r="H254" s="221" t="str">
        <f>IFERROR(G254-E254,"-")</f>
        <v>-</v>
      </c>
      <c r="I254" s="220">
        <v>8.2225609756097562</v>
      </c>
      <c r="J254" s="221" t="str">
        <f>IFERROR(I254-G254,"-")</f>
        <v>-</v>
      </c>
      <c r="K254" s="220">
        <v>9.1930693069306937</v>
      </c>
      <c r="L254" s="221">
        <f>IFERROR(K254-I254,"-")</f>
        <v>0.9705083313209375</v>
      </c>
      <c r="M254" s="220">
        <v>7.3793103448275863</v>
      </c>
      <c r="N254" s="221">
        <f>IFERROR(M254-K254,"-")</f>
        <v>-1.8137589621031074</v>
      </c>
      <c r="O254" s="221">
        <f t="shared" si="78"/>
        <v>-2.3461798512508443</v>
      </c>
    </row>
    <row r="255" spans="2:16" x14ac:dyDescent="0.25">
      <c r="B255" s="145" t="s">
        <v>79</v>
      </c>
      <c r="C255" s="220">
        <v>3</v>
      </c>
      <c r="D255" s="221">
        <v>-4.2666666666666666</v>
      </c>
      <c r="E255" s="220" t="s">
        <v>236</v>
      </c>
      <c r="F255" s="221" t="str">
        <f t="shared" ref="F255:J263" si="79">IFERROR(E255-C255,"-")</f>
        <v>-</v>
      </c>
      <c r="G255" s="220">
        <v>4.5999999999999996</v>
      </c>
      <c r="H255" s="221" t="str">
        <f t="shared" si="79"/>
        <v>-</v>
      </c>
      <c r="I255" s="220">
        <v>4.4545454545454541</v>
      </c>
      <c r="J255" s="221">
        <f t="shared" si="79"/>
        <v>-0.1454545454545455</v>
      </c>
      <c r="K255" s="220">
        <v>5.1111111111111107</v>
      </c>
      <c r="L255" s="221">
        <f t="shared" ref="L255:L263" si="80">IFERROR(K255-I255,"-")</f>
        <v>0.65656565656565657</v>
      </c>
      <c r="M255" s="220">
        <v>8.7727272727272734</v>
      </c>
      <c r="N255" s="221">
        <f t="shared" ref="N255:N262" si="81">IFERROR(M255-K255,"-")</f>
        <v>3.6616161616161627</v>
      </c>
      <c r="O255" s="221">
        <f t="shared" si="78"/>
        <v>5.7727272727272734</v>
      </c>
    </row>
    <row r="256" spans="2:16" x14ac:dyDescent="0.25">
      <c r="B256" s="145" t="s">
        <v>81</v>
      </c>
      <c r="C256" s="220">
        <v>4.5384615384615383</v>
      </c>
      <c r="D256" s="221">
        <v>-2.3782051282051286</v>
      </c>
      <c r="E256" s="220" t="s">
        <v>236</v>
      </c>
      <c r="F256" s="221" t="str">
        <f t="shared" si="79"/>
        <v>-</v>
      </c>
      <c r="G256" s="220">
        <v>10</v>
      </c>
      <c r="H256" s="221" t="str">
        <f t="shared" si="79"/>
        <v>-</v>
      </c>
      <c r="I256" s="220">
        <v>3.7391304347826089</v>
      </c>
      <c r="J256" s="221">
        <f t="shared" si="79"/>
        <v>-6.2608695652173907</v>
      </c>
      <c r="K256" s="220">
        <v>3</v>
      </c>
      <c r="L256" s="221">
        <f t="shared" si="80"/>
        <v>-0.73913043478260887</v>
      </c>
      <c r="M256" s="220">
        <v>4.666666666666667</v>
      </c>
      <c r="N256" s="221">
        <f t="shared" si="81"/>
        <v>1.666666666666667</v>
      </c>
      <c r="O256" s="221">
        <f t="shared" si="78"/>
        <v>0.12820512820512864</v>
      </c>
    </row>
    <row r="257" spans="2:16" x14ac:dyDescent="0.25">
      <c r="B257" s="145" t="s">
        <v>83</v>
      </c>
      <c r="C257" s="220">
        <v>6.5384615384615383</v>
      </c>
      <c r="D257" s="221">
        <v>-0.98785425101214575</v>
      </c>
      <c r="E257" s="220" t="s">
        <v>236</v>
      </c>
      <c r="F257" s="221" t="str">
        <f t="shared" si="79"/>
        <v>-</v>
      </c>
      <c r="G257" s="220">
        <v>7.9285714285714288</v>
      </c>
      <c r="H257" s="221" t="str">
        <f t="shared" si="79"/>
        <v>-</v>
      </c>
      <c r="I257" s="220">
        <v>8.5374999999999996</v>
      </c>
      <c r="J257" s="221">
        <f t="shared" si="79"/>
        <v>0.60892857142857082</v>
      </c>
      <c r="K257" s="220">
        <v>7</v>
      </c>
      <c r="L257" s="221">
        <f t="shared" si="80"/>
        <v>-1.5374999999999996</v>
      </c>
      <c r="M257" s="220">
        <v>8.4705882352941178</v>
      </c>
      <c r="N257" s="221">
        <f t="shared" si="81"/>
        <v>1.4705882352941178</v>
      </c>
      <c r="O257" s="221">
        <f>IFERROR(M257-C257,"-")</f>
        <v>1.9321266968325794</v>
      </c>
    </row>
    <row r="258" spans="2:16" x14ac:dyDescent="0.25">
      <c r="B258" s="145" t="s">
        <v>85</v>
      </c>
      <c r="C258" s="220">
        <v>8.9459459459459456</v>
      </c>
      <c r="D258" s="221">
        <v>2.4459459459459456</v>
      </c>
      <c r="E258" s="220" t="s">
        <v>236</v>
      </c>
      <c r="F258" s="221" t="str">
        <f t="shared" si="79"/>
        <v>-</v>
      </c>
      <c r="G258" s="220" t="s">
        <v>236</v>
      </c>
      <c r="H258" s="221" t="str">
        <f t="shared" si="79"/>
        <v>-</v>
      </c>
      <c r="I258" s="220">
        <v>23.428571428571427</v>
      </c>
      <c r="J258" s="221" t="str">
        <f t="shared" si="79"/>
        <v>-</v>
      </c>
      <c r="K258" s="220">
        <v>7.333333333333333</v>
      </c>
      <c r="L258" s="221">
        <f t="shared" si="80"/>
        <v>-16.095238095238095</v>
      </c>
      <c r="M258" s="220"/>
      <c r="N258" s="221"/>
      <c r="O258" s="221"/>
    </row>
    <row r="259" spans="2:16" x14ac:dyDescent="0.25">
      <c r="B259" s="145" t="s">
        <v>87</v>
      </c>
      <c r="C259" s="220">
        <v>5</v>
      </c>
      <c r="D259" s="221">
        <v>-5.7111111111111104</v>
      </c>
      <c r="E259" s="220">
        <v>3</v>
      </c>
      <c r="F259" s="221">
        <f t="shared" si="79"/>
        <v>-2</v>
      </c>
      <c r="G259" s="220">
        <v>6.666666666666667</v>
      </c>
      <c r="H259" s="221">
        <f t="shared" si="79"/>
        <v>3.666666666666667</v>
      </c>
      <c r="I259" s="220">
        <v>6</v>
      </c>
      <c r="J259" s="221">
        <f t="shared" si="79"/>
        <v>-0.66666666666666696</v>
      </c>
      <c r="K259" s="220">
        <v>3.8333333333333335</v>
      </c>
      <c r="L259" s="221">
        <f t="shared" si="80"/>
        <v>-2.1666666666666665</v>
      </c>
      <c r="M259" s="220"/>
      <c r="N259" s="221"/>
      <c r="O259" s="221"/>
    </row>
    <row r="260" spans="2:16" x14ac:dyDescent="0.25">
      <c r="B260" s="145" t="s">
        <v>89</v>
      </c>
      <c r="C260" s="220">
        <v>6.5454545454545459</v>
      </c>
      <c r="D260" s="221">
        <v>0.60515603799185946</v>
      </c>
      <c r="E260" s="220">
        <v>1.5</v>
      </c>
      <c r="F260" s="221">
        <f t="shared" si="79"/>
        <v>-5.0454545454545459</v>
      </c>
      <c r="G260" s="220">
        <v>6.0175438596491224</v>
      </c>
      <c r="H260" s="221">
        <f t="shared" si="79"/>
        <v>4.5175438596491224</v>
      </c>
      <c r="I260" s="220">
        <v>6.2674418604651159</v>
      </c>
      <c r="J260" s="221">
        <f t="shared" si="79"/>
        <v>0.24989800081599345</v>
      </c>
      <c r="K260" s="220">
        <v>7.0779220779220777</v>
      </c>
      <c r="L260" s="221">
        <f t="shared" si="80"/>
        <v>0.81048021745696186</v>
      </c>
      <c r="M260" s="220"/>
      <c r="N260" s="221"/>
      <c r="O260" s="221"/>
    </row>
    <row r="261" spans="2:16" x14ac:dyDescent="0.25">
      <c r="B261" s="145" t="s">
        <v>91</v>
      </c>
      <c r="C261" s="220">
        <v>7.9570957095709574</v>
      </c>
      <c r="D261" s="221">
        <v>2.0854098832701951E-2</v>
      </c>
      <c r="E261" s="220">
        <v>3.6666666666666665</v>
      </c>
      <c r="F261" s="221">
        <f t="shared" si="79"/>
        <v>-4.2904290429042913</v>
      </c>
      <c r="G261" s="220">
        <v>6.7192374350086652</v>
      </c>
      <c r="H261" s="221">
        <f t="shared" si="79"/>
        <v>3.0525707683419987</v>
      </c>
      <c r="I261" s="220">
        <v>6.6938775510204085</v>
      </c>
      <c r="J261" s="221">
        <f t="shared" si="79"/>
        <v>-2.5359883988256726E-2</v>
      </c>
      <c r="K261" s="220">
        <v>6.2519181585677748</v>
      </c>
      <c r="L261" s="221">
        <f t="shared" si="80"/>
        <v>-0.44195939245263371</v>
      </c>
      <c r="M261" s="220"/>
      <c r="N261" s="221"/>
      <c r="O261" s="221"/>
    </row>
    <row r="262" spans="2:16" x14ac:dyDescent="0.25">
      <c r="B262" s="145" t="s">
        <v>93</v>
      </c>
      <c r="C262" s="220">
        <v>7.7962382445141065</v>
      </c>
      <c r="D262" s="221">
        <v>0.1489514228086799</v>
      </c>
      <c r="E262" s="220">
        <v>8.5</v>
      </c>
      <c r="F262" s="221">
        <f t="shared" si="79"/>
        <v>0.70376175548589348</v>
      </c>
      <c r="G262" s="220">
        <v>7.9391480730223121</v>
      </c>
      <c r="H262" s="221">
        <f t="shared" si="79"/>
        <v>-0.56085192697768793</v>
      </c>
      <c r="I262" s="220">
        <v>7.3633093525179856</v>
      </c>
      <c r="J262" s="221">
        <f t="shared" si="79"/>
        <v>-0.5758387205043265</v>
      </c>
      <c r="K262" s="220">
        <v>7.2767857142857144</v>
      </c>
      <c r="L262" s="221">
        <f t="shared" si="80"/>
        <v>-8.6523638232271161E-2</v>
      </c>
      <c r="M262" s="220"/>
      <c r="N262" s="221"/>
      <c r="O262" s="221"/>
    </row>
    <row r="263" spans="2:16" ht="15.75" x14ac:dyDescent="0.25">
      <c r="B263" s="148" t="s">
        <v>30</v>
      </c>
      <c r="C263" s="222">
        <v>7.6939868204283357</v>
      </c>
      <c r="D263" s="223">
        <v>-0.42862768338845747</v>
      </c>
      <c r="E263" s="222">
        <v>7.7675593734209194</v>
      </c>
      <c r="F263" s="223">
        <f t="shared" si="79"/>
        <v>7.3572552992583695E-2</v>
      </c>
      <c r="G263" s="222">
        <v>7.0028129395218004</v>
      </c>
      <c r="H263" s="223">
        <f t="shared" si="79"/>
        <v>-0.764746433899119</v>
      </c>
      <c r="I263" s="222">
        <v>7.4280986762936223</v>
      </c>
      <c r="J263" s="223">
        <f t="shared" si="79"/>
        <v>0.42528573677182191</v>
      </c>
      <c r="K263" s="222">
        <v>7.6280140883229475</v>
      </c>
      <c r="L263" s="223">
        <f t="shared" si="80"/>
        <v>0.19991541202932517</v>
      </c>
      <c r="M263" s="222">
        <v>8.1774112943528241</v>
      </c>
      <c r="N263" s="223">
        <v>-5.8668883820894635E-2</v>
      </c>
      <c r="O263" s="223">
        <v>0.37980014637671289</v>
      </c>
    </row>
    <row r="264" spans="2:16" ht="6" customHeight="1" x14ac:dyDescent="0.25"/>
    <row r="265" spans="2:16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</row>
    <row r="266" spans="2:16" x14ac:dyDescent="0.25">
      <c r="K266" s="151"/>
    </row>
    <row r="268" spans="2:16" ht="48.75" customHeight="1" thickBot="1" x14ac:dyDescent="0.3">
      <c r="B268" s="12" t="s">
        <v>304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" t="s">
        <v>129</v>
      </c>
    </row>
    <row r="269" spans="2:16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P269" s="1" t="s">
        <v>130</v>
      </c>
    </row>
    <row r="270" spans="2:16" ht="22.5" thickTop="1" thickBot="1" x14ac:dyDescent="0.3">
      <c r="B270" s="152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5"/>
    </row>
    <row r="271" spans="2:16" ht="22.5" thickTop="1" thickBot="1" x14ac:dyDescent="0.3">
      <c r="B271" s="136"/>
      <c r="C271" s="137">
        <f>2019</f>
        <v>2019</v>
      </c>
      <c r="D271" s="138"/>
      <c r="E271" s="139">
        <v>2020</v>
      </c>
      <c r="F271" s="138"/>
      <c r="G271" s="139">
        <v>2021</v>
      </c>
      <c r="H271" s="138"/>
      <c r="I271" s="139">
        <v>2022</v>
      </c>
      <c r="J271" s="138"/>
      <c r="K271" s="139">
        <v>2023</v>
      </c>
      <c r="L271" s="138"/>
      <c r="M271" s="139">
        <v>2024</v>
      </c>
      <c r="N271" s="140"/>
      <c r="O271" s="141"/>
    </row>
    <row r="272" spans="2:16" ht="16.5" thickTop="1" thickBot="1" x14ac:dyDescent="0.3">
      <c r="B272" s="107"/>
      <c r="C272" s="142" t="s">
        <v>69</v>
      </c>
      <c r="D272" s="143" t="str">
        <f>CONCATENATE("dif ",RIGHT(2019,2),"/",RIGHT(2018,2))</f>
        <v>dif 19/18</v>
      </c>
      <c r="E272" s="144" t="s">
        <v>69</v>
      </c>
      <c r="F272" s="143" t="str">
        <f>CONCATENATE("dif ",RIGHT(E271,2),"/",RIGHT(C271,2))</f>
        <v>dif 20/19</v>
      </c>
      <c r="G272" s="144" t="s">
        <v>69</v>
      </c>
      <c r="H272" s="143" t="str">
        <f>CONCATENATE("dif ",RIGHT(G271,2),"/",RIGHT(E271,2))</f>
        <v>dif 21/20</v>
      </c>
      <c r="I272" s="144" t="s">
        <v>69</v>
      </c>
      <c r="J272" s="143" t="str">
        <f>CONCATENATE("dif ",RIGHT(I271,2),"/",RIGHT(G271,2))</f>
        <v>dif 22/21</v>
      </c>
      <c r="K272" s="144" t="s">
        <v>69</v>
      </c>
      <c r="L272" s="143" t="str">
        <f>CONCATENATE("dif ",RIGHT(K271,2),"/",RIGHT(I271,2))</f>
        <v>dif 23/22</v>
      </c>
      <c r="M272" s="144" t="s">
        <v>69</v>
      </c>
      <c r="N272" s="143" t="str">
        <f>CONCATENATE("dif ",RIGHT(M271,2),"/",RIGHT(K271,2))</f>
        <v>dif 24/23</v>
      </c>
      <c r="O272" s="143" t="str">
        <f>CONCATENATE("dif ",RIGHT(M271,2),"/",RIGHT(C271,2))</f>
        <v>dif 24/19</v>
      </c>
    </row>
    <row r="273" spans="2:15" x14ac:dyDescent="0.25">
      <c r="B273" s="145" t="s">
        <v>71</v>
      </c>
      <c r="C273" s="220">
        <v>7.7963917525773194</v>
      </c>
      <c r="D273" s="221">
        <v>0.50487883744816831</v>
      </c>
      <c r="E273" s="220">
        <v>7.4640423921271761</v>
      </c>
      <c r="F273" s="221">
        <f t="shared" ref="F273:J275" si="82">IFERROR(E273-C273,"-")</f>
        <v>-0.33234936045014329</v>
      </c>
      <c r="G273" s="220">
        <v>7.625</v>
      </c>
      <c r="H273" s="221">
        <f t="shared" si="82"/>
        <v>0.16095760787282387</v>
      </c>
      <c r="I273" s="220">
        <v>7.1120689655172411</v>
      </c>
      <c r="J273" s="221">
        <f t="shared" si="82"/>
        <v>-0.5129310344827589</v>
      </c>
      <c r="K273" s="220">
        <v>7.5795454545454541</v>
      </c>
      <c r="L273" s="221">
        <f t="shared" ref="L273:L275" si="83">IFERROR(K273-I273,"-")</f>
        <v>0.46747648902821304</v>
      </c>
      <c r="M273" s="220">
        <v>6.8472505091649696</v>
      </c>
      <c r="N273" s="221">
        <f t="shared" ref="N273:N275" si="84">IFERROR(M273-K273,"-")</f>
        <v>-0.73229494538048456</v>
      </c>
      <c r="O273" s="221">
        <f t="shared" ref="O273" si="85">IFERROR(M273-C273,"-")</f>
        <v>-0.94914124341234984</v>
      </c>
    </row>
    <row r="274" spans="2:15" x14ac:dyDescent="0.25">
      <c r="B274" s="145" t="s">
        <v>73</v>
      </c>
      <c r="C274" s="220">
        <v>7.5742397137745971</v>
      </c>
      <c r="D274" s="221">
        <v>0.14896388629215007</v>
      </c>
      <c r="E274" s="220">
        <v>6.8924930491195555</v>
      </c>
      <c r="F274" s="221">
        <f t="shared" si="82"/>
        <v>-0.68174666465504163</v>
      </c>
      <c r="G274" s="220">
        <v>3.1818181818181817</v>
      </c>
      <c r="H274" s="221">
        <f t="shared" si="82"/>
        <v>-3.7106748673013739</v>
      </c>
      <c r="I274" s="220">
        <v>5.7731958762886597</v>
      </c>
      <c r="J274" s="221">
        <f t="shared" si="82"/>
        <v>2.5913776944704781</v>
      </c>
      <c r="K274" s="220">
        <v>7.9409190371991247</v>
      </c>
      <c r="L274" s="221">
        <f t="shared" si="83"/>
        <v>2.167723160910465</v>
      </c>
      <c r="M274" s="220">
        <v>7.9557739557739557</v>
      </c>
      <c r="N274" s="221">
        <f t="shared" si="84"/>
        <v>1.4854918574831011E-2</v>
      </c>
      <c r="O274" s="221">
        <f>IFERROR(M274-C274,"-")</f>
        <v>0.38153424199935859</v>
      </c>
    </row>
    <row r="275" spans="2:15" x14ac:dyDescent="0.25">
      <c r="B275" s="145" t="s">
        <v>75</v>
      </c>
      <c r="C275" s="220">
        <v>7.5375609756097557</v>
      </c>
      <c r="D275" s="221">
        <v>-0.94613133208255285</v>
      </c>
      <c r="E275" s="220">
        <v>8.9118942731277535</v>
      </c>
      <c r="F275" s="221">
        <f t="shared" si="82"/>
        <v>1.3743332975179978</v>
      </c>
      <c r="G275" s="220">
        <v>4.2666666666666666</v>
      </c>
      <c r="H275" s="221">
        <f t="shared" si="82"/>
        <v>-4.6452276064610869</v>
      </c>
      <c r="I275" s="220">
        <v>8.4865900383141764</v>
      </c>
      <c r="J275" s="221">
        <f t="shared" si="82"/>
        <v>4.2199233716475097</v>
      </c>
      <c r="K275" s="220">
        <v>8.3464285714285715</v>
      </c>
      <c r="L275" s="221">
        <f t="shared" si="83"/>
        <v>-0.14016146688560482</v>
      </c>
      <c r="M275" s="220">
        <v>6.3968609865470851</v>
      </c>
      <c r="N275" s="221">
        <f t="shared" si="84"/>
        <v>-1.9495675848814864</v>
      </c>
      <c r="O275" s="221">
        <f t="shared" ref="O275:O278" si="86">IFERROR(M275-C275,"-")</f>
        <v>-1.1406999890626706</v>
      </c>
    </row>
    <row r="276" spans="2:15" x14ac:dyDescent="0.25">
      <c r="B276" s="145" t="s">
        <v>77</v>
      </c>
      <c r="C276" s="220">
        <v>11.399491094147583</v>
      </c>
      <c r="D276" s="221">
        <v>3.8369313997827312</v>
      </c>
      <c r="E276" s="220" t="s">
        <v>236</v>
      </c>
      <c r="F276" s="221" t="str">
        <f>IFERROR(E276-C276,"-")</f>
        <v>-</v>
      </c>
      <c r="G276" s="220" t="s">
        <v>236</v>
      </c>
      <c r="H276" s="221" t="str">
        <f>IFERROR(G276-E276,"-")</f>
        <v>-</v>
      </c>
      <c r="I276" s="220">
        <v>7.2406417112299462</v>
      </c>
      <c r="J276" s="221" t="str">
        <f>IFERROR(I276-G276,"-")</f>
        <v>-</v>
      </c>
      <c r="K276" s="220">
        <v>8.6014234875444835</v>
      </c>
      <c r="L276" s="221">
        <f>IFERROR(K276-I276,"-")</f>
        <v>1.3607817763145373</v>
      </c>
      <c r="M276" s="220">
        <v>9.5833333333333339</v>
      </c>
      <c r="N276" s="221">
        <f>IFERROR(M276-K276,"-")</f>
        <v>0.98190984578885043</v>
      </c>
      <c r="O276" s="221">
        <f t="shared" si="86"/>
        <v>-1.8161577608142494</v>
      </c>
    </row>
    <row r="277" spans="2:15" x14ac:dyDescent="0.25">
      <c r="B277" s="145" t="s">
        <v>79</v>
      </c>
      <c r="C277" s="220">
        <v>6.8</v>
      </c>
      <c r="D277" s="221">
        <v>-9.2909090909090892</v>
      </c>
      <c r="E277" s="220" t="s">
        <v>236</v>
      </c>
      <c r="F277" s="221" t="str">
        <f t="shared" ref="F277:J285" si="87">IFERROR(E277-C277,"-")</f>
        <v>-</v>
      </c>
      <c r="G277" s="220">
        <v>3.6666666666666665</v>
      </c>
      <c r="H277" s="221" t="str">
        <f t="shared" si="87"/>
        <v>-</v>
      </c>
      <c r="I277" s="220">
        <v>6</v>
      </c>
      <c r="J277" s="221">
        <f t="shared" si="87"/>
        <v>2.3333333333333335</v>
      </c>
      <c r="K277" s="220">
        <v>4.75</v>
      </c>
      <c r="L277" s="221">
        <f t="shared" ref="L277:L285" si="88">IFERROR(K277-I277,"-")</f>
        <v>-1.25</v>
      </c>
      <c r="M277" s="220">
        <v>5.0714285714285712</v>
      </c>
      <c r="N277" s="221">
        <f t="shared" ref="N277:N284" si="89">IFERROR(M277-K277,"-")</f>
        <v>0.32142857142857117</v>
      </c>
      <c r="O277" s="221">
        <f t="shared" si="86"/>
        <v>-1.7285714285714286</v>
      </c>
    </row>
    <row r="278" spans="2:15" x14ac:dyDescent="0.25">
      <c r="B278" s="145" t="s">
        <v>81</v>
      </c>
      <c r="C278" s="220">
        <v>3.6363636363636362</v>
      </c>
      <c r="D278" s="221">
        <v>-4.5303030303030294</v>
      </c>
      <c r="E278" s="220" t="s">
        <v>236</v>
      </c>
      <c r="F278" s="221" t="str">
        <f t="shared" si="87"/>
        <v>-</v>
      </c>
      <c r="G278" s="220">
        <v>2.75</v>
      </c>
      <c r="H278" s="221" t="str">
        <f t="shared" si="87"/>
        <v>-</v>
      </c>
      <c r="I278" s="220">
        <v>3.8333333333333335</v>
      </c>
      <c r="J278" s="221">
        <f t="shared" si="87"/>
        <v>1.0833333333333335</v>
      </c>
      <c r="K278" s="220">
        <v>3.8181818181818183</v>
      </c>
      <c r="L278" s="221">
        <f t="shared" si="88"/>
        <v>-1.5151515151515138E-2</v>
      </c>
      <c r="M278" s="220">
        <v>4.8</v>
      </c>
      <c r="N278" s="221">
        <f t="shared" si="89"/>
        <v>0.98181818181818148</v>
      </c>
      <c r="O278" s="221">
        <f t="shared" si="86"/>
        <v>1.1636363636363636</v>
      </c>
    </row>
    <row r="279" spans="2:15" x14ac:dyDescent="0.25">
      <c r="B279" s="145" t="s">
        <v>83</v>
      </c>
      <c r="C279" s="220">
        <v>6.284313725490196</v>
      </c>
      <c r="D279" s="221">
        <v>-1.8209494324045403</v>
      </c>
      <c r="E279" s="220" t="s">
        <v>236</v>
      </c>
      <c r="F279" s="221" t="str">
        <f t="shared" si="87"/>
        <v>-</v>
      </c>
      <c r="G279" s="220">
        <v>2</v>
      </c>
      <c r="H279" s="221" t="str">
        <f t="shared" si="87"/>
        <v>-</v>
      </c>
      <c r="I279" s="220">
        <v>3.4827586206896552</v>
      </c>
      <c r="J279" s="221">
        <f t="shared" si="87"/>
        <v>1.4827586206896552</v>
      </c>
      <c r="K279" s="220">
        <v>8.615384615384615</v>
      </c>
      <c r="L279" s="221">
        <f t="shared" si="88"/>
        <v>5.1326259946949602</v>
      </c>
      <c r="M279" s="220">
        <v>5.84</v>
      </c>
      <c r="N279" s="221">
        <f t="shared" si="89"/>
        <v>-2.7753846153846151</v>
      </c>
      <c r="O279" s="221">
        <f>IFERROR(M279-C279,"-")</f>
        <v>-0.4443137254901961</v>
      </c>
    </row>
    <row r="280" spans="2:15" x14ac:dyDescent="0.25">
      <c r="B280" s="145" t="s">
        <v>85</v>
      </c>
      <c r="C280" s="220">
        <v>13.846153846153847</v>
      </c>
      <c r="D280" s="221">
        <v>-10.753846153846155</v>
      </c>
      <c r="E280" s="220">
        <v>5.666666666666667</v>
      </c>
      <c r="F280" s="221">
        <f t="shared" si="87"/>
        <v>-8.1794871794871788</v>
      </c>
      <c r="G280" s="220" t="s">
        <v>236</v>
      </c>
      <c r="H280" s="221" t="str">
        <f t="shared" si="87"/>
        <v>-</v>
      </c>
      <c r="I280" s="220">
        <v>11.222222222222221</v>
      </c>
      <c r="J280" s="221" t="str">
        <f t="shared" si="87"/>
        <v>-</v>
      </c>
      <c r="K280" s="220">
        <v>5.875</v>
      </c>
      <c r="L280" s="221">
        <f t="shared" si="88"/>
        <v>-5.3472222222222214</v>
      </c>
      <c r="M280" s="220"/>
      <c r="N280" s="221"/>
      <c r="O280" s="221"/>
    </row>
    <row r="281" spans="2:15" x14ac:dyDescent="0.25">
      <c r="B281" s="145" t="s">
        <v>87</v>
      </c>
      <c r="C281" s="220">
        <v>5.2307692307692308</v>
      </c>
      <c r="D281" s="221">
        <v>-5.0692307692307699</v>
      </c>
      <c r="E281" s="220" t="s">
        <v>236</v>
      </c>
      <c r="F281" s="221" t="str">
        <f t="shared" si="87"/>
        <v>-</v>
      </c>
      <c r="G281" s="220" t="s">
        <v>236</v>
      </c>
      <c r="H281" s="221" t="str">
        <f t="shared" si="87"/>
        <v>-</v>
      </c>
      <c r="I281" s="220" t="s">
        <v>236</v>
      </c>
      <c r="J281" s="221" t="str">
        <f t="shared" si="87"/>
        <v>-</v>
      </c>
      <c r="K281" s="220">
        <v>4.8181818181818183</v>
      </c>
      <c r="L281" s="221" t="str">
        <f t="shared" si="88"/>
        <v>-</v>
      </c>
      <c r="M281" s="220"/>
      <c r="N281" s="221"/>
      <c r="O281" s="221"/>
    </row>
    <row r="282" spans="2:15" x14ac:dyDescent="0.25">
      <c r="B282" s="145" t="s">
        <v>89</v>
      </c>
      <c r="C282" s="220">
        <v>5.6254295532646053</v>
      </c>
      <c r="D282" s="221">
        <v>0.68713554237531316</v>
      </c>
      <c r="E282" s="220">
        <v>5.807017543859649</v>
      </c>
      <c r="F282" s="221">
        <f t="shared" si="87"/>
        <v>0.18158799059504371</v>
      </c>
      <c r="G282" s="220">
        <v>3.140845070422535</v>
      </c>
      <c r="H282" s="221">
        <f t="shared" si="87"/>
        <v>-2.6661724734371139</v>
      </c>
      <c r="I282" s="220">
        <v>4.0529801324503314</v>
      </c>
      <c r="J282" s="221">
        <f t="shared" si="87"/>
        <v>0.91213506202779637</v>
      </c>
      <c r="K282" s="220">
        <v>4.2424242424242422</v>
      </c>
      <c r="L282" s="221">
        <f t="shared" si="88"/>
        <v>0.18944410997391081</v>
      </c>
      <c r="M282" s="220"/>
      <c r="N282" s="221"/>
      <c r="O282" s="221"/>
    </row>
    <row r="283" spans="2:15" x14ac:dyDescent="0.25">
      <c r="B283" s="145" t="s">
        <v>91</v>
      </c>
      <c r="C283" s="220">
        <v>8.1955671447196874</v>
      </c>
      <c r="D283" s="221">
        <v>0.24876747722176518</v>
      </c>
      <c r="E283" s="220">
        <v>8.5714285714285712</v>
      </c>
      <c r="F283" s="221">
        <f t="shared" si="87"/>
        <v>0.37586142670888378</v>
      </c>
      <c r="G283" s="220">
        <v>7.8885941644562338</v>
      </c>
      <c r="H283" s="221">
        <f t="shared" si="87"/>
        <v>-0.68283440697233733</v>
      </c>
      <c r="I283" s="220">
        <v>7.0791366906474824</v>
      </c>
      <c r="J283" s="221">
        <f t="shared" si="87"/>
        <v>-0.80945747380875144</v>
      </c>
      <c r="K283" s="220">
        <v>7.3499079189686922</v>
      </c>
      <c r="L283" s="221">
        <f t="shared" si="88"/>
        <v>0.27077122832120981</v>
      </c>
      <c r="M283" s="220"/>
      <c r="N283" s="221"/>
      <c r="O283" s="221"/>
    </row>
    <row r="284" spans="2:15" x14ac:dyDescent="0.25">
      <c r="B284" s="145" t="s">
        <v>93</v>
      </c>
      <c r="C284" s="220">
        <v>6.7405764966740573</v>
      </c>
      <c r="D284" s="221">
        <v>-0.12708748491397515</v>
      </c>
      <c r="E284" s="220">
        <v>4.583333333333333</v>
      </c>
      <c r="F284" s="221">
        <f t="shared" si="87"/>
        <v>-2.1572431633407243</v>
      </c>
      <c r="G284" s="220">
        <v>7.285333333333333</v>
      </c>
      <c r="H284" s="221">
        <f t="shared" si="87"/>
        <v>2.702</v>
      </c>
      <c r="I284" s="220">
        <v>6.9846153846153847</v>
      </c>
      <c r="J284" s="221">
        <f t="shared" si="87"/>
        <v>-0.30071794871794832</v>
      </c>
      <c r="K284" s="220">
        <v>6.8734622144112478</v>
      </c>
      <c r="L284" s="221">
        <f t="shared" si="88"/>
        <v>-0.11115317020413684</v>
      </c>
      <c r="M284" s="220"/>
      <c r="N284" s="221"/>
      <c r="O284" s="221"/>
    </row>
    <row r="285" spans="2:15" ht="15.75" x14ac:dyDescent="0.25">
      <c r="B285" s="148" t="s">
        <v>30</v>
      </c>
      <c r="C285" s="222">
        <v>7.6968333065423566</v>
      </c>
      <c r="D285" s="223">
        <v>0.26172027142932119</v>
      </c>
      <c r="E285" s="222">
        <v>7.288641975308642</v>
      </c>
      <c r="F285" s="223">
        <f t="shared" si="87"/>
        <v>-0.40819133123371465</v>
      </c>
      <c r="G285" s="222">
        <v>6.7138331573389651</v>
      </c>
      <c r="H285" s="223">
        <f t="shared" si="87"/>
        <v>-0.57480881796967687</v>
      </c>
      <c r="I285" s="222">
        <v>6.860990860990861</v>
      </c>
      <c r="J285" s="223">
        <f t="shared" si="87"/>
        <v>0.14715770365189584</v>
      </c>
      <c r="K285" s="222">
        <v>7.4090121317157713</v>
      </c>
      <c r="L285" s="223">
        <f t="shared" si="88"/>
        <v>0.54802127072491036</v>
      </c>
      <c r="M285" s="222">
        <v>7.1522911051212938</v>
      </c>
      <c r="N285" s="223">
        <v>-0.77762128536681629</v>
      </c>
      <c r="O285" s="223">
        <v>-0.79725887119324934</v>
      </c>
    </row>
    <row r="286" spans="2:15" ht="6" customHeight="1" x14ac:dyDescent="0.25"/>
    <row r="287" spans="2:15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</row>
    <row r="288" spans="2:15" x14ac:dyDescent="0.25">
      <c r="C288" s="151"/>
      <c r="K288" s="151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7848C-C9E8-49A0-9528-7100C2BBB3F7}">
  <sheetPr codeName="Hoja116"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225"/>
    <col min="14" max="14" width="13.5703125" style="225" bestFit="1" customWidth="1"/>
    <col min="15" max="15" width="11.140625" style="225" customWidth="1"/>
  </cols>
  <sheetData>
    <row r="4" spans="1:16" ht="48.75" customHeight="1" thickBot="1" x14ac:dyDescent="0.3">
      <c r="B4" s="12" t="s">
        <v>293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" t="s">
        <v>66</v>
      </c>
    </row>
    <row r="5" spans="1:16" ht="10.5" customHeight="1" thickBot="1" x14ac:dyDescent="0.3">
      <c r="B5" s="130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48"/>
      <c r="N5" s="48"/>
      <c r="P5" s="1" t="s">
        <v>67</v>
      </c>
    </row>
    <row r="6" spans="1:16" ht="22.5" thickTop="1" thickBot="1" x14ac:dyDescent="0.3">
      <c r="B6" s="132" t="s">
        <v>30</v>
      </c>
      <c r="C6" s="226" t="s">
        <v>132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8"/>
    </row>
    <row r="7" spans="1:16" ht="22.5" thickTop="1" thickBot="1" x14ac:dyDescent="0.3">
      <c r="B7" s="136"/>
      <c r="C7" s="137">
        <v>2019</v>
      </c>
      <c r="D7" s="138"/>
      <c r="E7" s="139" t="s">
        <v>285</v>
      </c>
      <c r="F7" s="138"/>
      <c r="G7" s="139" t="s">
        <v>286</v>
      </c>
      <c r="H7" s="138"/>
      <c r="I7" s="139" t="s">
        <v>287</v>
      </c>
      <c r="J7" s="138"/>
      <c r="K7" s="139">
        <v>2023</v>
      </c>
      <c r="L7" s="138"/>
      <c r="M7" s="139">
        <v>2024</v>
      </c>
      <c r="N7" s="140"/>
      <c r="O7" s="141"/>
    </row>
    <row r="8" spans="1:16" ht="16.5" thickTop="1" thickBot="1" x14ac:dyDescent="0.3">
      <c r="B8" s="107"/>
      <c r="C8" s="142" t="s">
        <v>69</v>
      </c>
      <c r="D8" s="143" t="str">
        <f>CONCATENATE("def ",RIGHT(C7,2),"/",RIGHT(C7-1,2))</f>
        <v>def 19/18</v>
      </c>
      <c r="E8" s="144" t="s">
        <v>69</v>
      </c>
      <c r="F8" s="143" t="str">
        <f>CONCATENATE("def ",RIGHT(E7,2),"/",RIGHT(C7,2))</f>
        <v>def 20/19</v>
      </c>
      <c r="G8" s="144" t="s">
        <v>69</v>
      </c>
      <c r="H8" s="143" t="str">
        <f>CONCATENATE("def ",RIGHT(G7,2),"/",RIGHT(E7,2))</f>
        <v>def 21/20</v>
      </c>
      <c r="I8" s="144" t="s">
        <v>69</v>
      </c>
      <c r="J8" s="143" t="str">
        <f>CONCATENATE("def ",RIGHT(I7,2),"/",RIGHT(G7,2))</f>
        <v>def 22/21</v>
      </c>
      <c r="K8" s="144" t="s">
        <v>69</v>
      </c>
      <c r="L8" s="143" t="str">
        <f>CONCATENATE("def ",RIGHT(K7,2),"/",RIGHT(I7,2))</f>
        <v>def 23/22</v>
      </c>
      <c r="M8" s="144" t="s">
        <v>69</v>
      </c>
      <c r="N8" s="143" t="str">
        <f>CONCATENATE("def ",RIGHT(M7,2),"/",RIGHT(K7,2))</f>
        <v>def 24/23</v>
      </c>
      <c r="O8" s="143" t="str">
        <f>CONCATENATE("def ",RIGHT(M7,2),"/",RIGHT(C7,2))</f>
        <v>def 24/19</v>
      </c>
    </row>
    <row r="9" spans="1:16" x14ac:dyDescent="0.25">
      <c r="A9" s="1" t="s">
        <v>70</v>
      </c>
      <c r="B9" s="145" t="s">
        <v>71</v>
      </c>
      <c r="C9" s="220">
        <v>7.9195542046605878</v>
      </c>
      <c r="D9" s="221">
        <v>-0.89372578009696202</v>
      </c>
      <c r="E9" s="220">
        <v>7.5032095478103749</v>
      </c>
      <c r="F9" s="221">
        <f t="shared" ref="F9:J21" si="0">IFERROR(E9-C9,"-")</f>
        <v>-0.41634465685021294</v>
      </c>
      <c r="G9" s="220">
        <v>4.2534147517274628</v>
      </c>
      <c r="H9" s="221">
        <f t="shared" si="0"/>
        <v>-3.2497947960829121</v>
      </c>
      <c r="I9" s="220">
        <v>7.3644056930375692</v>
      </c>
      <c r="J9" s="221">
        <f t="shared" si="0"/>
        <v>3.1109909413101065</v>
      </c>
      <c r="K9" s="220">
        <v>7.2885726989773234</v>
      </c>
      <c r="L9" s="221">
        <f t="shared" ref="L9:L21" si="1">IFERROR(K9-I9,"-")</f>
        <v>-7.5832994060245795E-2</v>
      </c>
      <c r="M9" s="220">
        <v>7.65598233995585</v>
      </c>
      <c r="N9" s="221">
        <f t="shared" ref="N9:N14" si="2">IFERROR(M9-K9,"-")</f>
        <v>0.36740964097852657</v>
      </c>
      <c r="O9" s="221">
        <f>IFERROR(M9-C9,"-")</f>
        <v>-0.26357186470473781</v>
      </c>
    </row>
    <row r="10" spans="1:16" x14ac:dyDescent="0.25">
      <c r="A10" s="1" t="s">
        <v>72</v>
      </c>
      <c r="B10" s="145" t="s">
        <v>73</v>
      </c>
      <c r="C10" s="220">
        <v>7.5339957342766475</v>
      </c>
      <c r="D10" s="221">
        <v>-0.41846203759657286</v>
      </c>
      <c r="E10" s="220">
        <v>7.7170021872070702</v>
      </c>
      <c r="F10" s="221">
        <f t="shared" si="0"/>
        <v>0.18300645293042272</v>
      </c>
      <c r="G10" s="220">
        <v>3.6048685491723464</v>
      </c>
      <c r="H10" s="221">
        <f t="shared" si="0"/>
        <v>-4.1121336380347238</v>
      </c>
      <c r="I10" s="220">
        <v>6.5212775777716239</v>
      </c>
      <c r="J10" s="221">
        <f t="shared" si="0"/>
        <v>2.9164090285992774</v>
      </c>
      <c r="K10" s="220">
        <v>6.7735424066533829</v>
      </c>
      <c r="L10" s="221">
        <f t="shared" si="1"/>
        <v>0.25226482888175905</v>
      </c>
      <c r="M10" s="220">
        <v>6.9712386605911121</v>
      </c>
      <c r="N10" s="221">
        <f t="shared" si="2"/>
        <v>0.19769625393772916</v>
      </c>
      <c r="O10" s="221">
        <f>IFERROR(M10-C10,"-")</f>
        <v>-0.5627570736855354</v>
      </c>
    </row>
    <row r="11" spans="1:16" x14ac:dyDescent="0.25">
      <c r="A11" s="1" t="s">
        <v>74</v>
      </c>
      <c r="B11" s="145" t="s">
        <v>75</v>
      </c>
      <c r="C11" s="220">
        <v>7.0478314294816364</v>
      </c>
      <c r="D11" s="221">
        <v>-0.34834241123368859</v>
      </c>
      <c r="E11" s="220">
        <v>9.2506486181613088</v>
      </c>
      <c r="F11" s="221">
        <f t="shared" si="0"/>
        <v>2.2028171886796724</v>
      </c>
      <c r="G11" s="220">
        <v>4.0907075558839834</v>
      </c>
      <c r="H11" s="221">
        <f t="shared" si="0"/>
        <v>-5.1599410622773254</v>
      </c>
      <c r="I11" s="220">
        <v>6.6980792586928164</v>
      </c>
      <c r="J11" s="221">
        <f t="shared" si="0"/>
        <v>2.607371702808833</v>
      </c>
      <c r="K11" s="220">
        <v>6.7377011388261332</v>
      </c>
      <c r="L11" s="221">
        <f t="shared" si="1"/>
        <v>3.96218801333168E-2</v>
      </c>
      <c r="M11" s="220">
        <v>6.4654920309986839</v>
      </c>
      <c r="N11" s="221">
        <f t="shared" si="2"/>
        <v>-0.27220910782744934</v>
      </c>
      <c r="O11" s="221">
        <f t="shared" ref="O11:O14" si="3">IFERROR(M11-C11,"-")</f>
        <v>-0.58233939848295257</v>
      </c>
    </row>
    <row r="12" spans="1:16" x14ac:dyDescent="0.25">
      <c r="A12" s="1" t="s">
        <v>76</v>
      </c>
      <c r="B12" s="145" t="s">
        <v>77</v>
      </c>
      <c r="C12" s="220">
        <v>7.060589492519509</v>
      </c>
      <c r="D12" s="221">
        <v>-0.82799498236633617</v>
      </c>
      <c r="E12" s="220" t="s">
        <v>236</v>
      </c>
      <c r="F12" s="221" t="str">
        <f t="shared" si="0"/>
        <v>-</v>
      </c>
      <c r="G12" s="220">
        <v>3.4268915364381867</v>
      </c>
      <c r="H12" s="221" t="str">
        <f t="shared" si="0"/>
        <v>-</v>
      </c>
      <c r="I12" s="220">
        <v>6.3827739181384446</v>
      </c>
      <c r="J12" s="221">
        <f t="shared" si="0"/>
        <v>2.955882381700258</v>
      </c>
      <c r="K12" s="220">
        <v>6.1673905637881115</v>
      </c>
      <c r="L12" s="221">
        <f t="shared" si="1"/>
        <v>-0.21538335435033318</v>
      </c>
      <c r="M12" s="220">
        <v>6.965188020716055</v>
      </c>
      <c r="N12" s="221">
        <f t="shared" si="2"/>
        <v>0.79779745692794357</v>
      </c>
      <c r="O12" s="221">
        <f>IFERROR(M12-C12,"-")</f>
        <v>-9.540147180345393E-2</v>
      </c>
    </row>
    <row r="13" spans="1:16" x14ac:dyDescent="0.25">
      <c r="A13" s="1" t="s">
        <v>78</v>
      </c>
      <c r="B13" s="145" t="s">
        <v>79</v>
      </c>
      <c r="C13" s="220">
        <v>8.7339009392526528</v>
      </c>
      <c r="D13" s="221">
        <v>1.2489500656475307</v>
      </c>
      <c r="E13" s="220" t="s">
        <v>236</v>
      </c>
      <c r="F13" s="221" t="str">
        <f t="shared" si="0"/>
        <v>-</v>
      </c>
      <c r="G13" s="220">
        <v>3.5315843470614099</v>
      </c>
      <c r="H13" s="221" t="str">
        <f t="shared" si="0"/>
        <v>-</v>
      </c>
      <c r="I13" s="220">
        <v>6.2174707421855713</v>
      </c>
      <c r="J13" s="221">
        <f t="shared" si="0"/>
        <v>2.6858863951241614</v>
      </c>
      <c r="K13" s="220">
        <v>6.5183552234649831</v>
      </c>
      <c r="L13" s="221">
        <f t="shared" si="1"/>
        <v>0.30088448127941181</v>
      </c>
      <c r="M13" s="220">
        <v>6.820077615250117</v>
      </c>
      <c r="N13" s="221">
        <f t="shared" si="2"/>
        <v>0.30172239178513394</v>
      </c>
      <c r="O13" s="221">
        <f>IFERROR(M13-C13,"-")</f>
        <v>-1.9138233240025357</v>
      </c>
    </row>
    <row r="14" spans="1:16" x14ac:dyDescent="0.25">
      <c r="A14" s="1" t="s">
        <v>80</v>
      </c>
      <c r="B14" s="145" t="s">
        <v>81</v>
      </c>
      <c r="C14" s="220">
        <v>7.5460757920894599</v>
      </c>
      <c r="D14" s="221">
        <v>0.60431944607779453</v>
      </c>
      <c r="E14" s="220" t="s">
        <v>236</v>
      </c>
      <c r="F14" s="221" t="str">
        <f t="shared" si="0"/>
        <v>-</v>
      </c>
      <c r="G14" s="220">
        <v>4.9431877958968959</v>
      </c>
      <c r="H14" s="221" t="str">
        <f t="shared" si="0"/>
        <v>-</v>
      </c>
      <c r="I14" s="220">
        <v>7.000953086942709</v>
      </c>
      <c r="J14" s="221">
        <f t="shared" si="0"/>
        <v>2.0577652910458131</v>
      </c>
      <c r="K14" s="220">
        <v>6.7547590790410634</v>
      </c>
      <c r="L14" s="221">
        <f t="shared" si="1"/>
        <v>-0.24619400790164558</v>
      </c>
      <c r="M14" s="220">
        <v>6.8785517271573049</v>
      </c>
      <c r="N14" s="221">
        <f t="shared" si="2"/>
        <v>0.12379264811624147</v>
      </c>
      <c r="O14" s="221">
        <f t="shared" si="3"/>
        <v>-0.66752406493215499</v>
      </c>
    </row>
    <row r="15" spans="1:16" x14ac:dyDescent="0.25">
      <c r="A15" s="1" t="s">
        <v>82</v>
      </c>
      <c r="B15" s="145" t="s">
        <v>83</v>
      </c>
      <c r="C15" s="220">
        <v>7.2991793386434951</v>
      </c>
      <c r="D15" s="221">
        <v>-0.44412629385881353</v>
      </c>
      <c r="E15" s="220" t="s">
        <v>236</v>
      </c>
      <c r="F15" s="221" t="str">
        <f t="shared" si="0"/>
        <v>-</v>
      </c>
      <c r="G15" s="220">
        <v>5.9776886192386733</v>
      </c>
      <c r="H15" s="221" t="str">
        <f t="shared" si="0"/>
        <v>-</v>
      </c>
      <c r="I15" s="220">
        <v>6.9023408766388297</v>
      </c>
      <c r="J15" s="221">
        <f t="shared" si="0"/>
        <v>0.92465225740015633</v>
      </c>
      <c r="K15" s="220">
        <v>6.8557834898665346</v>
      </c>
      <c r="L15" s="221">
        <f t="shared" si="1"/>
        <v>-4.655738677229504E-2</v>
      </c>
      <c r="M15" s="220">
        <v>6.9805567830313739</v>
      </c>
      <c r="N15" s="221">
        <f>IFERROR(M15-K15,"-")</f>
        <v>0.12477329316483932</v>
      </c>
      <c r="O15" s="221">
        <f>IFERROR(M15-C15,"-")</f>
        <v>-0.31862255561212116</v>
      </c>
    </row>
    <row r="16" spans="1:16" x14ac:dyDescent="0.25">
      <c r="A16" s="1" t="s">
        <v>84</v>
      </c>
      <c r="B16" s="145" t="s">
        <v>85</v>
      </c>
      <c r="C16" s="220">
        <v>7.3596665182726939</v>
      </c>
      <c r="D16" s="221">
        <v>-0.34246755909703719</v>
      </c>
      <c r="E16" s="220">
        <v>4.5515607371192175</v>
      </c>
      <c r="F16" s="221">
        <f t="shared" si="0"/>
        <v>-2.8081057811534764</v>
      </c>
      <c r="G16" s="220">
        <v>5.1992433795712483</v>
      </c>
      <c r="H16" s="221">
        <f t="shared" si="0"/>
        <v>0.64768264245203078</v>
      </c>
      <c r="I16" s="220">
        <v>7.2397501926274384</v>
      </c>
      <c r="J16" s="221">
        <f t="shared" si="0"/>
        <v>2.0405068130561901</v>
      </c>
      <c r="K16" s="220">
        <v>7.1337124926456168</v>
      </c>
      <c r="L16" s="221">
        <f t="shared" si="1"/>
        <v>-0.10603769998182155</v>
      </c>
      <c r="M16" s="220"/>
      <c r="N16" s="221"/>
      <c r="O16" s="221"/>
    </row>
    <row r="17" spans="1:16" x14ac:dyDescent="0.25">
      <c r="A17" s="1" t="s">
        <v>86</v>
      </c>
      <c r="B17" s="145" t="s">
        <v>87</v>
      </c>
      <c r="C17" s="220">
        <v>7.4095895977245023</v>
      </c>
      <c r="D17" s="221">
        <v>5.6374352593541843E-2</v>
      </c>
      <c r="E17" s="220">
        <v>4.0015720524017464</v>
      </c>
      <c r="F17" s="221">
        <f t="shared" si="0"/>
        <v>-3.4080175453227559</v>
      </c>
      <c r="G17" s="220">
        <v>5.8313355603589443</v>
      </c>
      <c r="H17" s="221">
        <f t="shared" si="0"/>
        <v>1.8297635079571979</v>
      </c>
      <c r="I17" s="220">
        <v>6.7605067064083455</v>
      </c>
      <c r="J17" s="221">
        <f t="shared" si="0"/>
        <v>0.92917114604940121</v>
      </c>
      <c r="K17" s="220">
        <v>6.8220845019451737</v>
      </c>
      <c r="L17" s="221">
        <f t="shared" si="1"/>
        <v>6.1577795536828184E-2</v>
      </c>
      <c r="M17" s="220"/>
      <c r="N17" s="221"/>
      <c r="O17" s="221"/>
    </row>
    <row r="18" spans="1:16" x14ac:dyDescent="0.25">
      <c r="A18" s="1" t="s">
        <v>88</v>
      </c>
      <c r="B18" s="145" t="s">
        <v>89</v>
      </c>
      <c r="C18" s="220">
        <v>7.0818751918607203</v>
      </c>
      <c r="D18" s="221">
        <v>-0.29625506114561517</v>
      </c>
      <c r="E18" s="220">
        <v>3.6523630907726932</v>
      </c>
      <c r="F18" s="221">
        <f t="shared" si="0"/>
        <v>-3.4295121010880272</v>
      </c>
      <c r="G18" s="220">
        <v>5.9282195332757128</v>
      </c>
      <c r="H18" s="221">
        <f t="shared" si="0"/>
        <v>2.2758564425030197</v>
      </c>
      <c r="I18" s="220">
        <v>6.9025843149549875</v>
      </c>
      <c r="J18" s="221">
        <f t="shared" si="0"/>
        <v>0.97436478167927465</v>
      </c>
      <c r="K18" s="220">
        <v>6.8264086055904345</v>
      </c>
      <c r="L18" s="221">
        <f t="shared" si="1"/>
        <v>-7.6175709364552979E-2</v>
      </c>
      <c r="M18" s="220"/>
      <c r="N18" s="221"/>
      <c r="O18" s="221"/>
    </row>
    <row r="19" spans="1:16" x14ac:dyDescent="0.25">
      <c r="A19" s="1" t="s">
        <v>90</v>
      </c>
      <c r="B19" s="145" t="s">
        <v>91</v>
      </c>
      <c r="C19" s="220">
        <v>7.4287101886406628</v>
      </c>
      <c r="D19" s="221">
        <v>-7.0054247286514659E-2</v>
      </c>
      <c r="E19" s="220">
        <v>6.220779220779221</v>
      </c>
      <c r="F19" s="221">
        <f t="shared" si="0"/>
        <v>-1.2079309678614418</v>
      </c>
      <c r="G19" s="220">
        <v>6.9308398023994355</v>
      </c>
      <c r="H19" s="221">
        <f t="shared" si="0"/>
        <v>0.71006058162021457</v>
      </c>
      <c r="I19" s="220">
        <v>7.2594999762797094</v>
      </c>
      <c r="J19" s="221">
        <f t="shared" si="0"/>
        <v>0.32866017388027391</v>
      </c>
      <c r="K19" s="220">
        <v>6.7909695542611646</v>
      </c>
      <c r="L19" s="221">
        <f t="shared" si="1"/>
        <v>-0.46853042201854489</v>
      </c>
      <c r="M19" s="220"/>
      <c r="N19" s="221"/>
      <c r="O19" s="221"/>
    </row>
    <row r="20" spans="1:16" x14ac:dyDescent="0.25">
      <c r="A20" s="1" t="s">
        <v>92</v>
      </c>
      <c r="B20" s="145" t="s">
        <v>93</v>
      </c>
      <c r="C20" s="220">
        <v>7.1260608372270431</v>
      </c>
      <c r="D20" s="221">
        <v>-0.10542107533871903</v>
      </c>
      <c r="E20" s="220">
        <v>5.3013895543842837</v>
      </c>
      <c r="F20" s="221">
        <f t="shared" si="0"/>
        <v>-1.8246712828427594</v>
      </c>
      <c r="G20" s="220">
        <v>6.2279114435907807</v>
      </c>
      <c r="H20" s="221">
        <f t="shared" si="0"/>
        <v>0.92652188920649703</v>
      </c>
      <c r="I20" s="220">
        <v>6.7056474124973162</v>
      </c>
      <c r="J20" s="221">
        <f t="shared" si="0"/>
        <v>0.47773596890653547</v>
      </c>
      <c r="K20" s="220">
        <v>6.5663159638803741</v>
      </c>
      <c r="L20" s="221">
        <f t="shared" si="1"/>
        <v>-0.13933144861694213</v>
      </c>
      <c r="M20" s="220"/>
      <c r="N20" s="221"/>
      <c r="O20" s="221"/>
    </row>
    <row r="21" spans="1:16" ht="15.75" x14ac:dyDescent="0.25">
      <c r="A21" s="1" t="s">
        <v>0</v>
      </c>
      <c r="B21" s="148" t="s">
        <v>30</v>
      </c>
      <c r="C21" s="222">
        <v>7.4203753436920517</v>
      </c>
      <c r="D21" s="223">
        <v>-0.1811010096930632</v>
      </c>
      <c r="E21" s="222">
        <v>6.3173322576307651</v>
      </c>
      <c r="F21" s="223">
        <f t="shared" si="0"/>
        <v>-1.1030430860612865</v>
      </c>
      <c r="G21" s="222">
        <v>5.5219885141008653</v>
      </c>
      <c r="H21" s="223">
        <f t="shared" si="0"/>
        <v>-0.79534374352989978</v>
      </c>
      <c r="I21" s="222">
        <v>6.81836284648623</v>
      </c>
      <c r="J21" s="223">
        <f t="shared" si="0"/>
        <v>1.2963743323853647</v>
      </c>
      <c r="K21" s="222">
        <v>6.7723569064660403</v>
      </c>
      <c r="L21" s="223">
        <f t="shared" si="1"/>
        <v>-4.6005940020189762E-2</v>
      </c>
      <c r="M21" s="222">
        <v>6.9479903176642859</v>
      </c>
      <c r="N21" s="223">
        <v>0.22092750880595968</v>
      </c>
      <c r="O21" s="223">
        <v>-0.58284637214060986</v>
      </c>
    </row>
    <row r="22" spans="1:16" ht="6" customHeight="1" x14ac:dyDescent="0.25"/>
    <row r="23" spans="1:16" x14ac:dyDescent="0.25">
      <c r="B23" s="129" t="s">
        <v>55</v>
      </c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</row>
    <row r="24" spans="1:16" x14ac:dyDescent="0.25">
      <c r="N24" s="230"/>
    </row>
    <row r="26" spans="1:16" ht="48.75" customHeight="1" thickBot="1" x14ac:dyDescent="0.3">
      <c r="B26" s="12" t="s">
        <v>305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" t="s">
        <v>94</v>
      </c>
    </row>
    <row r="27" spans="1:16" ht="10.5" customHeight="1" thickBot="1" x14ac:dyDescent="0.3">
      <c r="B27" s="130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48"/>
      <c r="N27" s="48"/>
      <c r="P27" s="1" t="s">
        <v>95</v>
      </c>
    </row>
    <row r="28" spans="1:16" ht="22.5" thickTop="1" thickBot="1" x14ac:dyDescent="0.3">
      <c r="B28" s="152" t="s">
        <v>96</v>
      </c>
      <c r="C28" s="226" t="s">
        <v>137</v>
      </c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8"/>
    </row>
    <row r="29" spans="1:16" ht="22.5" thickTop="1" thickBot="1" x14ac:dyDescent="0.3">
      <c r="B29" s="136"/>
      <c r="C29" s="137">
        <v>2019</v>
      </c>
      <c r="D29" s="138"/>
      <c r="E29" s="139" t="s">
        <v>285</v>
      </c>
      <c r="F29" s="138"/>
      <c r="G29" s="139" t="s">
        <v>286</v>
      </c>
      <c r="H29" s="138"/>
      <c r="I29" s="139" t="s">
        <v>287</v>
      </c>
      <c r="J29" s="138"/>
      <c r="K29" s="139">
        <v>2023</v>
      </c>
      <c r="L29" s="138"/>
      <c r="M29" s="139">
        <v>2024</v>
      </c>
      <c r="N29" s="140"/>
      <c r="O29" s="141"/>
    </row>
    <row r="30" spans="1:16" ht="16.5" thickTop="1" thickBot="1" x14ac:dyDescent="0.3">
      <c r="B30" s="107"/>
      <c r="C30" s="142" t="s">
        <v>69</v>
      </c>
      <c r="D30" s="143" t="str">
        <f>CONCATENATE("def ",RIGHT(C29,2),"/",RIGHT(C29-1,2))</f>
        <v>def 19/18</v>
      </c>
      <c r="E30" s="144" t="s">
        <v>69</v>
      </c>
      <c r="F30" s="143" t="str">
        <f>CONCATENATE("def ",RIGHT(E29,2),"/",RIGHT(C29,2))</f>
        <v>def 20/19</v>
      </c>
      <c r="G30" s="144" t="s">
        <v>69</v>
      </c>
      <c r="H30" s="143" t="str">
        <f>CONCATENATE("def ",RIGHT(G29,2),"/",RIGHT(E29,2))</f>
        <v>def 21/20</v>
      </c>
      <c r="I30" s="144" t="s">
        <v>69</v>
      </c>
      <c r="J30" s="143" t="str">
        <f>CONCATENATE("def ",RIGHT(I29,2),"/",RIGHT(G29,2))</f>
        <v>def 22/21</v>
      </c>
      <c r="K30" s="144" t="s">
        <v>69</v>
      </c>
      <c r="L30" s="143" t="str">
        <f>CONCATENATE("def ",RIGHT(K29,2),"/",RIGHT(I29,2))</f>
        <v>def 23/22</v>
      </c>
      <c r="M30" s="144" t="s">
        <v>69</v>
      </c>
      <c r="N30" s="143" t="str">
        <f>CONCATENATE("def ",RIGHT(M29,2),"/",RIGHT(K29,2))</f>
        <v>def 24/23</v>
      </c>
      <c r="O30" s="143" t="str">
        <f>CONCATENATE("def ",RIGHT(M29,2),"/",RIGHT(C29,2))</f>
        <v>def 24/19</v>
      </c>
    </row>
    <row r="31" spans="1:16" x14ac:dyDescent="0.25">
      <c r="B31" s="145" t="s">
        <v>71</v>
      </c>
      <c r="C31" s="220">
        <v>8.0478248745119902</v>
      </c>
      <c r="D31" s="221">
        <v>-0.93204913350568219</v>
      </c>
      <c r="E31" s="220">
        <v>7.1722886288253331</v>
      </c>
      <c r="F31" s="221">
        <f t="shared" ref="F31:J43" si="4">IFERROR(E31-C31,"-")</f>
        <v>-0.87553624568665711</v>
      </c>
      <c r="G31" s="220">
        <v>4.0495641770637496</v>
      </c>
      <c r="H31" s="221">
        <f t="shared" si="4"/>
        <v>-3.1227244517615835</v>
      </c>
      <c r="I31" s="220">
        <v>7.4232942910967319</v>
      </c>
      <c r="J31" s="221">
        <f t="shared" si="4"/>
        <v>3.3737301140329823</v>
      </c>
      <c r="K31" s="220">
        <v>7.3121399847842623</v>
      </c>
      <c r="L31" s="221">
        <f t="shared" ref="L31:L43" si="5">IFERROR(K31-I31,"-")</f>
        <v>-0.11115430631246959</v>
      </c>
      <c r="M31" s="220">
        <v>7.7830106115304671</v>
      </c>
      <c r="N31" s="221">
        <f>IFERROR(M31-K31,"-")</f>
        <v>0.47087062674620483</v>
      </c>
      <c r="O31" s="221">
        <f>IFERROR(M31-C31,"-")</f>
        <v>-0.26481426298152311</v>
      </c>
    </row>
    <row r="32" spans="1:16" x14ac:dyDescent="0.25">
      <c r="B32" s="145" t="s">
        <v>73</v>
      </c>
      <c r="C32" s="220">
        <v>7.5526705133895549</v>
      </c>
      <c r="D32" s="221">
        <v>-0.41955395822758046</v>
      </c>
      <c r="E32" s="220">
        <v>7.7980511144824369</v>
      </c>
      <c r="F32" s="221">
        <f t="shared" si="4"/>
        <v>0.24538060109288207</v>
      </c>
      <c r="G32" s="220">
        <v>3.3648678658671995</v>
      </c>
      <c r="H32" s="221">
        <f t="shared" si="4"/>
        <v>-4.4331832486152374</v>
      </c>
      <c r="I32" s="220">
        <v>6.4787005649717511</v>
      </c>
      <c r="J32" s="221">
        <f t="shared" si="4"/>
        <v>3.1138326991045515</v>
      </c>
      <c r="K32" s="220">
        <v>6.7495257166947722</v>
      </c>
      <c r="L32" s="221">
        <f t="shared" si="5"/>
        <v>0.27082515172302113</v>
      </c>
      <c r="M32" s="220">
        <v>7.0446694460988688</v>
      </c>
      <c r="N32" s="221">
        <f t="shared" ref="N32:N39" si="6">IFERROR(M32-K32,"-")</f>
        <v>0.29514372940409661</v>
      </c>
      <c r="O32" s="221">
        <f t="shared" ref="O32:O42" si="7">IFERROR(M32-C32,"-")</f>
        <v>-0.50800106729068606</v>
      </c>
    </row>
    <row r="33" spans="2:16" x14ac:dyDescent="0.25">
      <c r="B33" s="145" t="s">
        <v>75</v>
      </c>
      <c r="C33" s="220">
        <v>7.2580916623511138</v>
      </c>
      <c r="D33" s="221">
        <v>0.21096078763403181</v>
      </c>
      <c r="E33" s="220">
        <v>9.5442463533225279</v>
      </c>
      <c r="F33" s="221">
        <f t="shared" si="4"/>
        <v>2.2861546909714141</v>
      </c>
      <c r="G33" s="220">
        <v>3.9265434880576837</v>
      </c>
      <c r="H33" s="221">
        <f t="shared" si="4"/>
        <v>-5.6177028652648442</v>
      </c>
      <c r="I33" s="220">
        <v>6.8313158042902993</v>
      </c>
      <c r="J33" s="221">
        <f t="shared" si="4"/>
        <v>2.9047723162326156</v>
      </c>
      <c r="K33" s="220">
        <v>6.7355343379730819</v>
      </c>
      <c r="L33" s="221">
        <f t="shared" si="5"/>
        <v>-9.5781466317217401E-2</v>
      </c>
      <c r="M33" s="220">
        <v>6.5830399855582638</v>
      </c>
      <c r="N33" s="221">
        <f t="shared" si="6"/>
        <v>-0.15249435241481812</v>
      </c>
      <c r="O33" s="221">
        <f t="shared" si="7"/>
        <v>-0.67505167679285005</v>
      </c>
    </row>
    <row r="34" spans="2:16" x14ac:dyDescent="0.25">
      <c r="B34" s="145" t="s">
        <v>77</v>
      </c>
      <c r="C34" s="220">
        <v>7.3426318981200724</v>
      </c>
      <c r="D34" s="221">
        <v>4.6210482104882544E-3</v>
      </c>
      <c r="E34" s="220" t="s">
        <v>236</v>
      </c>
      <c r="F34" s="221" t="str">
        <f t="shared" si="4"/>
        <v>-</v>
      </c>
      <c r="G34" s="220">
        <v>3.1638516792855755</v>
      </c>
      <c r="H34" s="221" t="str">
        <f t="shared" si="4"/>
        <v>-</v>
      </c>
      <c r="I34" s="220">
        <v>6.5079556291723133</v>
      </c>
      <c r="J34" s="221">
        <f t="shared" si="4"/>
        <v>3.3441039498867378</v>
      </c>
      <c r="K34" s="220">
        <v>6.2256879784812744</v>
      </c>
      <c r="L34" s="221">
        <f t="shared" si="5"/>
        <v>-0.28226765069103887</v>
      </c>
      <c r="M34" s="220">
        <v>7.0874621376027696</v>
      </c>
      <c r="N34" s="221">
        <f t="shared" si="6"/>
        <v>0.86177415912149513</v>
      </c>
      <c r="O34" s="221">
        <f t="shared" si="7"/>
        <v>-0.25516976051730289</v>
      </c>
    </row>
    <row r="35" spans="2:16" x14ac:dyDescent="0.25">
      <c r="B35" s="145" t="s">
        <v>79</v>
      </c>
      <c r="C35" s="220">
        <v>9.3143854623578903</v>
      </c>
      <c r="D35" s="221">
        <v>1.9019381321099109</v>
      </c>
      <c r="E35" s="220" t="s">
        <v>236</v>
      </c>
      <c r="F35" s="221" t="str">
        <f t="shared" si="4"/>
        <v>-</v>
      </c>
      <c r="G35" s="220">
        <v>3.4084800302858222</v>
      </c>
      <c r="H35" s="221" t="str">
        <f t="shared" si="4"/>
        <v>-</v>
      </c>
      <c r="I35" s="220">
        <v>6.3496859616363945</v>
      </c>
      <c r="J35" s="221">
        <f t="shared" si="4"/>
        <v>2.9412059313505723</v>
      </c>
      <c r="K35" s="220">
        <v>6.6629379024337005</v>
      </c>
      <c r="L35" s="221">
        <f t="shared" si="5"/>
        <v>0.31325194079730601</v>
      </c>
      <c r="M35" s="220">
        <v>7.071705031574659</v>
      </c>
      <c r="N35" s="221">
        <f t="shared" si="6"/>
        <v>0.40876712914095847</v>
      </c>
      <c r="O35" s="221">
        <f t="shared" si="7"/>
        <v>-2.2426804307832313</v>
      </c>
    </row>
    <row r="36" spans="2:16" x14ac:dyDescent="0.25">
      <c r="B36" s="145" t="s">
        <v>81</v>
      </c>
      <c r="C36" s="220">
        <v>8.4847844793866862</v>
      </c>
      <c r="D36" s="221">
        <v>0.71180660235409476</v>
      </c>
      <c r="E36" s="220" t="s">
        <v>236</v>
      </c>
      <c r="F36" s="221" t="str">
        <f t="shared" si="4"/>
        <v>-</v>
      </c>
      <c r="G36" s="220">
        <v>5.217721518987342</v>
      </c>
      <c r="H36" s="221" t="str">
        <f t="shared" si="4"/>
        <v>-</v>
      </c>
      <c r="I36" s="220">
        <v>7.3215162773125115</v>
      </c>
      <c r="J36" s="221">
        <f t="shared" si="4"/>
        <v>2.1037947583251695</v>
      </c>
      <c r="K36" s="220">
        <v>6.9370747342968002</v>
      </c>
      <c r="L36" s="221">
        <f t="shared" si="5"/>
        <v>-0.38444154301571132</v>
      </c>
      <c r="M36" s="220">
        <v>7.119649250246459</v>
      </c>
      <c r="N36" s="221">
        <f t="shared" si="6"/>
        <v>0.18257451594965879</v>
      </c>
      <c r="O36" s="221">
        <f t="shared" si="7"/>
        <v>-1.3651352291402272</v>
      </c>
    </row>
    <row r="37" spans="2:16" x14ac:dyDescent="0.25">
      <c r="B37" s="145" t="s">
        <v>83</v>
      </c>
      <c r="C37" s="220">
        <v>7.8372308834446915</v>
      </c>
      <c r="D37" s="221">
        <v>-9.9050588472674228E-2</v>
      </c>
      <c r="E37" s="220" t="s">
        <v>236</v>
      </c>
      <c r="F37" s="221" t="str">
        <f t="shared" si="4"/>
        <v>-</v>
      </c>
      <c r="G37" s="220">
        <v>5.9580014482259234</v>
      </c>
      <c r="H37" s="221" t="str">
        <f t="shared" si="4"/>
        <v>-</v>
      </c>
      <c r="I37" s="220">
        <v>7.2865069625993701</v>
      </c>
      <c r="J37" s="221">
        <f t="shared" si="4"/>
        <v>1.3285055143734468</v>
      </c>
      <c r="K37" s="220">
        <v>6.9112867374660407</v>
      </c>
      <c r="L37" s="221">
        <f t="shared" si="5"/>
        <v>-0.37522022513332942</v>
      </c>
      <c r="M37" s="220">
        <v>7.1540335151987531</v>
      </c>
      <c r="N37" s="221">
        <f t="shared" si="6"/>
        <v>0.24274677773271236</v>
      </c>
      <c r="O37" s="221">
        <f t="shared" si="7"/>
        <v>-0.68319736824593846</v>
      </c>
    </row>
    <row r="38" spans="2:16" x14ac:dyDescent="0.25">
      <c r="B38" s="145" t="s">
        <v>85</v>
      </c>
      <c r="C38" s="220">
        <v>7.3764306445430154</v>
      </c>
      <c r="D38" s="221">
        <v>-0.46204916543323193</v>
      </c>
      <c r="E38" s="220">
        <v>4.5153065649119766</v>
      </c>
      <c r="F38" s="221">
        <f t="shared" si="4"/>
        <v>-2.8611240796310389</v>
      </c>
      <c r="G38" s="220">
        <v>5.031186868686869</v>
      </c>
      <c r="H38" s="221">
        <f t="shared" si="4"/>
        <v>0.51588030377489247</v>
      </c>
      <c r="I38" s="220">
        <v>7.3807104118825428</v>
      </c>
      <c r="J38" s="221">
        <f t="shared" si="4"/>
        <v>2.3495235431956738</v>
      </c>
      <c r="K38" s="220">
        <v>7.3794321023981171</v>
      </c>
      <c r="L38" s="221">
        <f t="shared" si="5"/>
        <v>-1.2783094844257548E-3</v>
      </c>
      <c r="M38" s="220"/>
      <c r="N38" s="221"/>
      <c r="O38" s="221"/>
    </row>
    <row r="39" spans="2:16" x14ac:dyDescent="0.25">
      <c r="B39" s="145" t="s">
        <v>87</v>
      </c>
      <c r="C39" s="220">
        <v>7.4403297026788344</v>
      </c>
      <c r="D39" s="221">
        <v>-0.53981041306895694</v>
      </c>
      <c r="E39" s="220">
        <v>3.9986810287975381</v>
      </c>
      <c r="F39" s="221">
        <f t="shared" si="4"/>
        <v>-3.4416486738812964</v>
      </c>
      <c r="G39" s="220">
        <v>5.8902299289588269</v>
      </c>
      <c r="H39" s="221">
        <f t="shared" si="4"/>
        <v>1.8915489001612888</v>
      </c>
      <c r="I39" s="220">
        <v>6.9096228868660594</v>
      </c>
      <c r="J39" s="221">
        <f t="shared" si="4"/>
        <v>1.0193929579072325</v>
      </c>
      <c r="K39" s="220">
        <v>6.9975186104218361</v>
      </c>
      <c r="L39" s="221">
        <f t="shared" si="5"/>
        <v>8.7895723555776684E-2</v>
      </c>
      <c r="M39" s="220"/>
      <c r="N39" s="221"/>
      <c r="O39" s="221"/>
    </row>
    <row r="40" spans="2:16" x14ac:dyDescent="0.25">
      <c r="B40" s="145" t="s">
        <v>89</v>
      </c>
      <c r="C40" s="220">
        <v>7.2329020332717189</v>
      </c>
      <c r="D40" s="221">
        <v>-0.34052111430942045</v>
      </c>
      <c r="E40" s="220">
        <v>3.5746102449888641</v>
      </c>
      <c r="F40" s="221">
        <f t="shared" si="4"/>
        <v>-3.6582917882828547</v>
      </c>
      <c r="G40" s="220">
        <v>5.9594374235629841</v>
      </c>
      <c r="H40" s="221">
        <f t="shared" si="4"/>
        <v>2.38482717857412</v>
      </c>
      <c r="I40" s="220">
        <v>6.9936959076824445</v>
      </c>
      <c r="J40" s="221">
        <f t="shared" si="4"/>
        <v>1.0342584841194604</v>
      </c>
      <c r="K40" s="220">
        <v>6.9798752558230195</v>
      </c>
      <c r="L40" s="221">
        <f t="shared" si="5"/>
        <v>-1.3820651859425048E-2</v>
      </c>
      <c r="M40" s="220"/>
      <c r="N40" s="221"/>
      <c r="O40" s="221"/>
    </row>
    <row r="41" spans="2:16" x14ac:dyDescent="0.25">
      <c r="B41" s="145" t="s">
        <v>91</v>
      </c>
      <c r="C41" s="220">
        <v>7.5479452054794525</v>
      </c>
      <c r="D41" s="221">
        <v>-0.38203227690596187</v>
      </c>
      <c r="E41" s="220">
        <v>6.106996819627442</v>
      </c>
      <c r="F41" s="221">
        <f t="shared" si="4"/>
        <v>-1.4409483858520105</v>
      </c>
      <c r="G41" s="220">
        <v>6.9410620974602013</v>
      </c>
      <c r="H41" s="221">
        <f t="shared" si="4"/>
        <v>0.8340652778327593</v>
      </c>
      <c r="I41" s="220">
        <v>7.5262712888029952</v>
      </c>
      <c r="J41" s="221">
        <f t="shared" si="4"/>
        <v>0.58520919134279392</v>
      </c>
      <c r="K41" s="220">
        <v>6.7701183875318449</v>
      </c>
      <c r="L41" s="221">
        <f t="shared" si="5"/>
        <v>-0.75615290127115031</v>
      </c>
      <c r="M41" s="220"/>
      <c r="N41" s="221"/>
      <c r="O41" s="221"/>
    </row>
    <row r="42" spans="2:16" x14ac:dyDescent="0.25">
      <c r="B42" s="145" t="s">
        <v>93</v>
      </c>
      <c r="C42" s="220">
        <v>7.3412080536912754</v>
      </c>
      <c r="D42" s="221">
        <v>-0.18372394993519769</v>
      </c>
      <c r="E42" s="220">
        <v>5.2586779911373709</v>
      </c>
      <c r="F42" s="221">
        <f t="shared" si="4"/>
        <v>-2.0825300625539045</v>
      </c>
      <c r="G42" s="220">
        <v>6.2516087926091108</v>
      </c>
      <c r="H42" s="221">
        <f t="shared" si="4"/>
        <v>0.99293080147173995</v>
      </c>
      <c r="I42" s="220">
        <v>6.8146903504560727</v>
      </c>
      <c r="J42" s="221">
        <f t="shared" si="4"/>
        <v>0.5630815578469619</v>
      </c>
      <c r="K42" s="220">
        <v>6.5663884479492038</v>
      </c>
      <c r="L42" s="221">
        <f t="shared" si="5"/>
        <v>-0.2483019025068689</v>
      </c>
      <c r="M42" s="220"/>
      <c r="N42" s="221"/>
      <c r="O42" s="221"/>
    </row>
    <row r="43" spans="2:16" ht="15.75" x14ac:dyDescent="0.25">
      <c r="B43" s="148" t="s">
        <v>30</v>
      </c>
      <c r="C43" s="222">
        <v>7.6737807424400186</v>
      </c>
      <c r="D43" s="223">
        <v>-8.244405378477726E-2</v>
      </c>
      <c r="E43" s="222">
        <v>6.1436409624489263</v>
      </c>
      <c r="F43" s="223">
        <f t="shared" si="4"/>
        <v>-1.5301397799910923</v>
      </c>
      <c r="G43" s="222">
        <v>5.4757354833176084</v>
      </c>
      <c r="H43" s="223">
        <f t="shared" si="4"/>
        <v>-0.66790547913131793</v>
      </c>
      <c r="I43" s="222">
        <v>6.9692850855190303</v>
      </c>
      <c r="J43" s="223">
        <f t="shared" si="4"/>
        <v>1.4935496022014219</v>
      </c>
      <c r="K43" s="222">
        <v>6.8539201732403097</v>
      </c>
      <c r="L43" s="223">
        <f t="shared" si="5"/>
        <v>-0.11536491227872059</v>
      </c>
      <c r="M43" s="222">
        <v>7.1044595092157419</v>
      </c>
      <c r="N43" s="223">
        <v>0.31655609794705697</v>
      </c>
      <c r="O43" s="223">
        <v>-0.8107833445835233</v>
      </c>
    </row>
    <row r="44" spans="2:16" ht="6" customHeight="1" x14ac:dyDescent="0.25"/>
    <row r="45" spans="2:16" x14ac:dyDescent="0.25">
      <c r="B45" s="129" t="s">
        <v>55</v>
      </c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</row>
    <row r="48" spans="2:16" ht="48.75" customHeight="1" thickBot="1" x14ac:dyDescent="0.3">
      <c r="B48" s="12" t="s">
        <v>306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" t="s">
        <v>98</v>
      </c>
    </row>
    <row r="49" spans="1:16" ht="10.5" customHeight="1" thickBot="1" x14ac:dyDescent="0.3">
      <c r="B49" s="130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48"/>
      <c r="N49" s="48"/>
      <c r="P49" s="1" t="s">
        <v>99</v>
      </c>
    </row>
    <row r="50" spans="1:16" ht="22.5" thickTop="1" thickBot="1" x14ac:dyDescent="0.3">
      <c r="B50" s="136"/>
      <c r="C50" s="226" t="s">
        <v>61</v>
      </c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8"/>
    </row>
    <row r="51" spans="1:16" ht="22.5" thickTop="1" thickBot="1" x14ac:dyDescent="0.3">
      <c r="B51" s="136"/>
      <c r="C51" s="137">
        <v>2019</v>
      </c>
      <c r="D51" s="138"/>
      <c r="E51" s="139" t="s">
        <v>285</v>
      </c>
      <c r="F51" s="138"/>
      <c r="G51" s="139" t="s">
        <v>286</v>
      </c>
      <c r="H51" s="138"/>
      <c r="I51" s="139" t="s">
        <v>287</v>
      </c>
      <c r="J51" s="138"/>
      <c r="K51" s="139">
        <v>2023</v>
      </c>
      <c r="L51" s="138"/>
      <c r="M51" s="139">
        <v>2024</v>
      </c>
      <c r="N51" s="140"/>
      <c r="O51" s="141"/>
    </row>
    <row r="52" spans="1:16" ht="16.5" thickTop="1" thickBot="1" x14ac:dyDescent="0.3">
      <c r="B52" s="107"/>
      <c r="C52" s="142" t="s">
        <v>69</v>
      </c>
      <c r="D52" s="143" t="str">
        <f>CONCATENATE("def ",RIGHT(C51,2),"/",RIGHT(C51-1,2))</f>
        <v>def 19/18</v>
      </c>
      <c r="E52" s="144" t="s">
        <v>69</v>
      </c>
      <c r="F52" s="143" t="str">
        <f>CONCATENATE("def ",RIGHT(E51,2),"/",RIGHT(C51,2))</f>
        <v>def 20/19</v>
      </c>
      <c r="G52" s="144" t="s">
        <v>69</v>
      </c>
      <c r="H52" s="143" t="str">
        <f>CONCATENATE("def ",RIGHT(G51,2),"/",RIGHT(E51,2))</f>
        <v>def 21/20</v>
      </c>
      <c r="I52" s="144" t="s">
        <v>69</v>
      </c>
      <c r="J52" s="143" t="str">
        <f>CONCATENATE("def ",RIGHT(I51,2),"/",RIGHT(G51,2))</f>
        <v>def 22/21</v>
      </c>
      <c r="K52" s="144" t="s">
        <v>69</v>
      </c>
      <c r="L52" s="143" t="str">
        <f>CONCATENATE("def ",RIGHT(K51,2),"/",RIGHT(I51,2))</f>
        <v>def 23/22</v>
      </c>
      <c r="M52" s="144" t="s">
        <v>69</v>
      </c>
      <c r="N52" s="143" t="str">
        <f>CONCATENATE("def ",RIGHT(M51,2),"/",RIGHT(K51,2))</f>
        <v>def 24/23</v>
      </c>
      <c r="O52" s="143" t="str">
        <f>CONCATENATE("def ",RIGHT(M51,2),"/",RIGHT(C51,2))</f>
        <v>def 24/19</v>
      </c>
    </row>
    <row r="53" spans="1:16" x14ac:dyDescent="0.25">
      <c r="A53" s="1"/>
      <c r="B53" s="145" t="s">
        <v>71</v>
      </c>
      <c r="C53" s="220">
        <v>8.0201001032811625</v>
      </c>
      <c r="D53" s="221" t="s">
        <v>236</v>
      </c>
      <c r="E53" s="220">
        <v>6.6858373639661428</v>
      </c>
      <c r="F53" s="221">
        <f t="shared" ref="F53:J65" si="8">IFERROR(E53-C53,"-")</f>
        <v>-1.3342627393150197</v>
      </c>
      <c r="G53" s="220" t="s">
        <v>236</v>
      </c>
      <c r="H53" s="221" t="str">
        <f t="shared" si="8"/>
        <v>-</v>
      </c>
      <c r="I53" s="220">
        <v>7.9259781077273219</v>
      </c>
      <c r="J53" s="221" t="str">
        <f t="shared" si="8"/>
        <v>-</v>
      </c>
      <c r="K53" s="220">
        <v>7.5696016069635084</v>
      </c>
      <c r="L53" s="221">
        <f t="shared" ref="L53:L65" si="9">IFERROR(K53-I53,"-")</f>
        <v>-0.35637650076381355</v>
      </c>
      <c r="M53" s="220">
        <v>7.9239933119687889</v>
      </c>
      <c r="N53" s="221">
        <f>IFERROR(M53-K53,"-")</f>
        <v>0.3543917050052805</v>
      </c>
      <c r="O53" s="221">
        <f>IFERROR(M53-C53,"-")</f>
        <v>-9.6106791312373652E-2</v>
      </c>
    </row>
    <row r="54" spans="1:16" x14ac:dyDescent="0.25">
      <c r="A54" s="1"/>
      <c r="B54" s="145" t="s">
        <v>73</v>
      </c>
      <c r="C54" s="220">
        <v>7.8540928342985561</v>
      </c>
      <c r="D54" s="221" t="s">
        <v>236</v>
      </c>
      <c r="E54" s="220">
        <v>7.6288147622427251</v>
      </c>
      <c r="F54" s="221">
        <f t="shared" si="8"/>
        <v>-0.22527807205583095</v>
      </c>
      <c r="G54" s="220" t="s">
        <v>236</v>
      </c>
      <c r="H54" s="221" t="str">
        <f t="shared" si="8"/>
        <v>-</v>
      </c>
      <c r="I54" s="220">
        <v>6.6174134790528232</v>
      </c>
      <c r="J54" s="221" t="str">
        <f t="shared" si="8"/>
        <v>-</v>
      </c>
      <c r="K54" s="220">
        <v>7.1070247129791788</v>
      </c>
      <c r="L54" s="221">
        <f t="shared" si="9"/>
        <v>0.48961123392635564</v>
      </c>
      <c r="M54" s="220">
        <v>7.2324605998983227</v>
      </c>
      <c r="N54" s="221">
        <f t="shared" ref="N54:N64" si="10">IFERROR(M54-K54,"-")</f>
        <v>0.12543588691914387</v>
      </c>
      <c r="O54" s="221">
        <f t="shared" ref="O54:O64" si="11">IFERROR(M54-C54,"-")</f>
        <v>-0.62163223440023341</v>
      </c>
    </row>
    <row r="55" spans="1:16" x14ac:dyDescent="0.25">
      <c r="A55" s="1"/>
      <c r="B55" s="145" t="s">
        <v>75</v>
      </c>
      <c r="C55" s="220">
        <v>7.4347460862924777</v>
      </c>
      <c r="D55" s="221" t="s">
        <v>236</v>
      </c>
      <c r="E55" s="220">
        <v>8.848810437452034</v>
      </c>
      <c r="F55" s="221">
        <f t="shared" si="8"/>
        <v>1.4140643511595563</v>
      </c>
      <c r="G55" s="220" t="s">
        <v>236</v>
      </c>
      <c r="H55" s="221" t="str">
        <f t="shared" si="8"/>
        <v>-</v>
      </c>
      <c r="I55" s="220">
        <v>6.8081226387678004</v>
      </c>
      <c r="J55" s="221" t="str">
        <f t="shared" si="8"/>
        <v>-</v>
      </c>
      <c r="K55" s="220">
        <v>7.0281066163120052</v>
      </c>
      <c r="L55" s="221">
        <f t="shared" si="9"/>
        <v>0.21998397754420473</v>
      </c>
      <c r="M55" s="220">
        <v>6.6665713795666344</v>
      </c>
      <c r="N55" s="221">
        <f t="shared" si="10"/>
        <v>-0.3615352367453708</v>
      </c>
      <c r="O55" s="221">
        <f t="shared" si="11"/>
        <v>-0.76817470672584331</v>
      </c>
    </row>
    <row r="56" spans="1:16" x14ac:dyDescent="0.25">
      <c r="A56" s="1"/>
      <c r="B56" s="145" t="s">
        <v>77</v>
      </c>
      <c r="C56" s="220">
        <v>7.4501149060939849</v>
      </c>
      <c r="D56" s="221" t="s">
        <v>236</v>
      </c>
      <c r="E56" s="220" t="s">
        <v>236</v>
      </c>
      <c r="F56" s="221" t="str">
        <f t="shared" si="8"/>
        <v>-</v>
      </c>
      <c r="G56" s="220" t="s">
        <v>236</v>
      </c>
      <c r="H56" s="221" t="str">
        <f t="shared" si="8"/>
        <v>-</v>
      </c>
      <c r="I56" s="220">
        <v>6.5498000499875033</v>
      </c>
      <c r="J56" s="221" t="str">
        <f t="shared" si="8"/>
        <v>-</v>
      </c>
      <c r="K56" s="220">
        <v>6.4091439688715957</v>
      </c>
      <c r="L56" s="221">
        <f t="shared" si="9"/>
        <v>-0.14065608111590766</v>
      </c>
      <c r="M56" s="220">
        <v>7.219209496829893</v>
      </c>
      <c r="N56" s="221">
        <f t="shared" si="10"/>
        <v>0.81006552795829734</v>
      </c>
      <c r="O56" s="221">
        <f t="shared" si="11"/>
        <v>-0.23090540926409187</v>
      </c>
    </row>
    <row r="57" spans="1:16" x14ac:dyDescent="0.25">
      <c r="A57" s="1"/>
      <c r="B57" s="145" t="s">
        <v>79</v>
      </c>
      <c r="C57" s="220">
        <v>10.064400508729333</v>
      </c>
      <c r="D57" s="221" t="s">
        <v>236</v>
      </c>
      <c r="E57" s="220" t="s">
        <v>236</v>
      </c>
      <c r="F57" s="221" t="str">
        <f t="shared" si="8"/>
        <v>-</v>
      </c>
      <c r="G57" s="220" t="s">
        <v>236</v>
      </c>
      <c r="H57" s="221" t="str">
        <f t="shared" si="8"/>
        <v>-</v>
      </c>
      <c r="I57" s="220">
        <v>6.3911605532170777</v>
      </c>
      <c r="J57" s="221" t="str">
        <f t="shared" si="8"/>
        <v>-</v>
      </c>
      <c r="K57" s="220">
        <v>6.6776628459603016</v>
      </c>
      <c r="L57" s="221">
        <f t="shared" si="9"/>
        <v>0.28650229274322392</v>
      </c>
      <c r="M57" s="220">
        <v>7.0987581312832644</v>
      </c>
      <c r="N57" s="221">
        <f t="shared" si="10"/>
        <v>0.42109528532296281</v>
      </c>
      <c r="O57" s="221">
        <f t="shared" si="11"/>
        <v>-2.965642377446069</v>
      </c>
    </row>
    <row r="58" spans="1:16" x14ac:dyDescent="0.25">
      <c r="A58" s="1"/>
      <c r="B58" s="145" t="s">
        <v>81</v>
      </c>
      <c r="C58" s="220">
        <v>8.5194965958324733</v>
      </c>
      <c r="D58" s="221" t="s">
        <v>236</v>
      </c>
      <c r="E58" s="220" t="s">
        <v>236</v>
      </c>
      <c r="F58" s="221" t="str">
        <f t="shared" si="8"/>
        <v>-</v>
      </c>
      <c r="G58" s="220" t="s">
        <v>236</v>
      </c>
      <c r="H58" s="221" t="str">
        <f t="shared" si="8"/>
        <v>-</v>
      </c>
      <c r="I58" s="220">
        <v>7.6223715960013791</v>
      </c>
      <c r="J58" s="221" t="str">
        <f t="shared" si="8"/>
        <v>-</v>
      </c>
      <c r="K58" s="220">
        <v>7.1394742559200521</v>
      </c>
      <c r="L58" s="221">
        <f t="shared" si="9"/>
        <v>-0.48289734008132701</v>
      </c>
      <c r="M58" s="220">
        <v>7.222138964577657</v>
      </c>
      <c r="N58" s="221">
        <f t="shared" si="10"/>
        <v>8.2664708657604891E-2</v>
      </c>
      <c r="O58" s="221">
        <f t="shared" si="11"/>
        <v>-1.2973576312548163</v>
      </c>
    </row>
    <row r="59" spans="1:16" x14ac:dyDescent="0.25">
      <c r="A59" s="1"/>
      <c r="B59" s="145" t="s">
        <v>83</v>
      </c>
      <c r="C59" s="220">
        <v>7.3185349611542732</v>
      </c>
      <c r="D59" s="221" t="s">
        <v>236</v>
      </c>
      <c r="E59" s="220" t="s">
        <v>236</v>
      </c>
      <c r="F59" s="221" t="str">
        <f t="shared" si="8"/>
        <v>-</v>
      </c>
      <c r="G59" s="220">
        <v>6.5758733624454146</v>
      </c>
      <c r="H59" s="221" t="str">
        <f t="shared" si="8"/>
        <v>-</v>
      </c>
      <c r="I59" s="220">
        <v>7.7461226264676037</v>
      </c>
      <c r="J59" s="221">
        <f t="shared" si="8"/>
        <v>1.1702492640221891</v>
      </c>
      <c r="K59" s="220">
        <v>7.1045693075643159</v>
      </c>
      <c r="L59" s="221">
        <f t="shared" si="9"/>
        <v>-0.64155331890328782</v>
      </c>
      <c r="M59" s="220">
        <v>7.3560683324834271</v>
      </c>
      <c r="N59" s="221">
        <f t="shared" si="10"/>
        <v>0.25149902491911114</v>
      </c>
      <c r="O59" s="221">
        <f t="shared" si="11"/>
        <v>3.7533371329153908E-2</v>
      </c>
    </row>
    <row r="60" spans="1:16" x14ac:dyDescent="0.25">
      <c r="A60" s="1"/>
      <c r="B60" s="145" t="s">
        <v>85</v>
      </c>
      <c r="C60" s="220">
        <v>6.964623260698346</v>
      </c>
      <c r="D60" s="221" t="s">
        <v>236</v>
      </c>
      <c r="E60" s="220">
        <v>4.7418665400142483</v>
      </c>
      <c r="F60" s="221">
        <f t="shared" si="8"/>
        <v>-2.2227567206840977</v>
      </c>
      <c r="G60" s="220">
        <v>5.4869713369412709</v>
      </c>
      <c r="H60" s="221">
        <f t="shared" si="8"/>
        <v>0.74510479692702258</v>
      </c>
      <c r="I60" s="220">
        <v>7.6563286361348766</v>
      </c>
      <c r="J60" s="221">
        <f t="shared" si="8"/>
        <v>2.1693572991936056</v>
      </c>
      <c r="K60" s="220">
        <v>7.7446084724005138</v>
      </c>
      <c r="L60" s="221">
        <f t="shared" si="9"/>
        <v>8.8279836265637179E-2</v>
      </c>
      <c r="M60" s="220"/>
      <c r="N60" s="221"/>
      <c r="O60" s="221"/>
    </row>
    <row r="61" spans="1:16" x14ac:dyDescent="0.25">
      <c r="A61" s="1"/>
      <c r="B61" s="145" t="s">
        <v>87</v>
      </c>
      <c r="C61" s="220">
        <v>6.6521204671173937</v>
      </c>
      <c r="D61" s="221">
        <v>-0.80845112195640745</v>
      </c>
      <c r="E61" s="220" t="s">
        <v>236</v>
      </c>
      <c r="F61" s="221" t="str">
        <f t="shared" si="8"/>
        <v>-</v>
      </c>
      <c r="G61" s="220">
        <v>6.1032858936793639</v>
      </c>
      <c r="H61" s="221" t="str">
        <f t="shared" si="8"/>
        <v>-</v>
      </c>
      <c r="I61" s="220">
        <v>7.0747476304230563</v>
      </c>
      <c r="J61" s="221">
        <f t="shared" si="8"/>
        <v>0.97146173674369241</v>
      </c>
      <c r="K61" s="220">
        <v>7.0548697823760254</v>
      </c>
      <c r="L61" s="221">
        <f t="shared" si="9"/>
        <v>-1.9877848047030966E-2</v>
      </c>
      <c r="M61" s="220"/>
      <c r="N61" s="221"/>
      <c r="O61" s="221"/>
    </row>
    <row r="62" spans="1:16" x14ac:dyDescent="0.25">
      <c r="A62" s="1"/>
      <c r="B62" s="145" t="s">
        <v>89</v>
      </c>
      <c r="C62" s="220">
        <v>6.6887867142465005</v>
      </c>
      <c r="D62" s="221">
        <v>-1.1272979863565009</v>
      </c>
      <c r="E62" s="220" t="s">
        <v>236</v>
      </c>
      <c r="F62" s="221" t="str">
        <f t="shared" si="8"/>
        <v>-</v>
      </c>
      <c r="G62" s="220">
        <v>6.2974696288341496</v>
      </c>
      <c r="H62" s="221" t="str">
        <f t="shared" si="8"/>
        <v>-</v>
      </c>
      <c r="I62" s="220">
        <v>7.0171175404443851</v>
      </c>
      <c r="J62" s="221">
        <f t="shared" si="8"/>
        <v>0.71964791161023545</v>
      </c>
      <c r="K62" s="220">
        <v>7.3329767822311709</v>
      </c>
      <c r="L62" s="221">
        <f t="shared" si="9"/>
        <v>0.31585924178678582</v>
      </c>
      <c r="M62" s="220"/>
      <c r="N62" s="221"/>
      <c r="O62" s="221"/>
    </row>
    <row r="63" spans="1:16" x14ac:dyDescent="0.25">
      <c r="A63" s="1"/>
      <c r="B63" s="145" t="s">
        <v>91</v>
      </c>
      <c r="C63" s="220">
        <v>6.7218685478320719</v>
      </c>
      <c r="D63" s="221">
        <v>-1.1747776417744369</v>
      </c>
      <c r="E63" s="220" t="s">
        <v>236</v>
      </c>
      <c r="F63" s="221" t="str">
        <f t="shared" si="8"/>
        <v>-</v>
      </c>
      <c r="G63" s="220">
        <v>7.1325370675453046</v>
      </c>
      <c r="H63" s="221" t="str">
        <f t="shared" si="8"/>
        <v>-</v>
      </c>
      <c r="I63" s="220">
        <v>7.4343215592562171</v>
      </c>
      <c r="J63" s="221">
        <f t="shared" si="8"/>
        <v>0.30178449171091248</v>
      </c>
      <c r="K63" s="220">
        <v>7.0038556349156185</v>
      </c>
      <c r="L63" s="221">
        <f t="shared" si="9"/>
        <v>-0.4304659243405986</v>
      </c>
      <c r="M63" s="220"/>
      <c r="N63" s="221"/>
      <c r="O63" s="221"/>
    </row>
    <row r="64" spans="1:16" x14ac:dyDescent="0.25">
      <c r="A64" s="1"/>
      <c r="B64" s="145" t="s">
        <v>93</v>
      </c>
      <c r="C64" s="220">
        <v>6.9216080402010052</v>
      </c>
      <c r="D64" s="221">
        <v>-0.78586353119485874</v>
      </c>
      <c r="E64" s="220" t="s">
        <v>236</v>
      </c>
      <c r="F64" s="221" t="str">
        <f t="shared" si="8"/>
        <v>-</v>
      </c>
      <c r="G64" s="220">
        <v>6.3402881271733733</v>
      </c>
      <c r="H64" s="221" t="str">
        <f t="shared" si="8"/>
        <v>-</v>
      </c>
      <c r="I64" s="220">
        <v>6.6331723867936843</v>
      </c>
      <c r="J64" s="221">
        <f t="shared" si="8"/>
        <v>0.29288425962031095</v>
      </c>
      <c r="K64" s="220">
        <v>6.6860472644868887</v>
      </c>
      <c r="L64" s="221">
        <f t="shared" si="9"/>
        <v>5.2874877693204425E-2</v>
      </c>
      <c r="M64" s="220"/>
      <c r="N64" s="221"/>
      <c r="O64" s="221"/>
    </row>
    <row r="65" spans="1:16" ht="15.75" x14ac:dyDescent="0.25">
      <c r="B65" s="148" t="s">
        <v>30</v>
      </c>
      <c r="C65" s="222">
        <v>7.4360537721295819</v>
      </c>
      <c r="D65" s="223" t="s">
        <v>236</v>
      </c>
      <c r="E65" s="222" t="s">
        <v>236</v>
      </c>
      <c r="F65" s="223" t="str">
        <f t="shared" si="8"/>
        <v>-</v>
      </c>
      <c r="G65" s="222">
        <v>5.6931988597987475</v>
      </c>
      <c r="H65" s="223" t="str">
        <f t="shared" si="8"/>
        <v>-</v>
      </c>
      <c r="I65" s="222">
        <v>7.0897793341589743</v>
      </c>
      <c r="J65" s="223">
        <f t="shared" si="8"/>
        <v>1.3965804743602268</v>
      </c>
      <c r="K65" s="222">
        <v>7.0736233461824725</v>
      </c>
      <c r="L65" s="223">
        <f t="shared" si="9"/>
        <v>-1.6155987976501862E-2</v>
      </c>
      <c r="M65" s="222">
        <v>7.2286145526603329</v>
      </c>
      <c r="N65" s="223">
        <v>0.22492569475397772</v>
      </c>
      <c r="O65" s="223">
        <v>-0.74575163762940821</v>
      </c>
    </row>
    <row r="66" spans="1:16" ht="6" customHeight="1" x14ac:dyDescent="0.25"/>
    <row r="67" spans="1:16" x14ac:dyDescent="0.25">
      <c r="B67" s="129" t="s">
        <v>55</v>
      </c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</row>
    <row r="70" spans="1:16" ht="48.75" customHeight="1" thickBot="1" x14ac:dyDescent="0.3">
      <c r="B70" s="12" t="s">
        <v>307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" t="s">
        <v>101</v>
      </c>
    </row>
    <row r="71" spans="1:16" ht="10.5" customHeight="1" thickBot="1" x14ac:dyDescent="0.3">
      <c r="B71" s="130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48"/>
      <c r="N71" s="48"/>
      <c r="P71" s="1" t="s">
        <v>102</v>
      </c>
    </row>
    <row r="72" spans="1:16" ht="22.5" thickTop="1" thickBot="1" x14ac:dyDescent="0.3">
      <c r="B72" s="136"/>
      <c r="C72" s="226" t="s">
        <v>62</v>
      </c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8"/>
    </row>
    <row r="73" spans="1:16" ht="22.5" thickTop="1" thickBot="1" x14ac:dyDescent="0.3">
      <c r="B73" s="136"/>
      <c r="C73" s="137">
        <v>2019</v>
      </c>
      <c r="D73" s="138"/>
      <c r="E73" s="139" t="s">
        <v>285</v>
      </c>
      <c r="F73" s="138"/>
      <c r="G73" s="139" t="s">
        <v>286</v>
      </c>
      <c r="H73" s="138"/>
      <c r="I73" s="139" t="s">
        <v>287</v>
      </c>
      <c r="J73" s="138"/>
      <c r="K73" s="139">
        <v>2023</v>
      </c>
      <c r="L73" s="138"/>
      <c r="M73" s="139">
        <v>2024</v>
      </c>
      <c r="N73" s="140"/>
      <c r="O73" s="141"/>
    </row>
    <row r="74" spans="1:16" ht="16.5" thickTop="1" thickBot="1" x14ac:dyDescent="0.3">
      <c r="B74" s="107"/>
      <c r="C74" s="142" t="s">
        <v>69</v>
      </c>
      <c r="D74" s="143" t="str">
        <f>CONCATENATE("def ",RIGHT(C73,2),"/",RIGHT(C73-1,2))</f>
        <v>def 19/18</v>
      </c>
      <c r="E74" s="144" t="s">
        <v>69</v>
      </c>
      <c r="F74" s="143" t="str">
        <f>CONCATENATE("def ",RIGHT(E73,2),"/",RIGHT(C73,2))</f>
        <v>def 20/19</v>
      </c>
      <c r="G74" s="144" t="s">
        <v>69</v>
      </c>
      <c r="H74" s="143" t="str">
        <f>CONCATENATE("def ",RIGHT(G73,2),"/",RIGHT(E73,2))</f>
        <v>def 21/20</v>
      </c>
      <c r="I74" s="144" t="s">
        <v>69</v>
      </c>
      <c r="J74" s="143" t="str">
        <f>CONCATENATE("def ",RIGHT(I73,2),"/",RIGHT(G73,2))</f>
        <v>def 22/21</v>
      </c>
      <c r="K74" s="144" t="s">
        <v>69</v>
      </c>
      <c r="L74" s="143" t="str">
        <f>CONCATENATE("def ",RIGHT(K73,2),"/",RIGHT(I73,2))</f>
        <v>def 23/22</v>
      </c>
      <c r="M74" s="144" t="s">
        <v>69</v>
      </c>
      <c r="N74" s="143" t="str">
        <f>CONCATENATE("def ",RIGHT(M73,2),"/",RIGHT(K73,2))</f>
        <v>def 24/23</v>
      </c>
      <c r="O74" s="143" t="str">
        <f>CONCATENATE("def ",RIGHT(M73,2),"/",RIGHT(C73,2))</f>
        <v>def 24/19</v>
      </c>
    </row>
    <row r="75" spans="1:16" x14ac:dyDescent="0.25">
      <c r="A75" s="1"/>
      <c r="B75" s="145" t="s">
        <v>71</v>
      </c>
      <c r="C75" s="220">
        <v>8.2464428002276602</v>
      </c>
      <c r="D75" s="221" t="s">
        <v>236</v>
      </c>
      <c r="E75" s="220">
        <v>9.5154714233709505</v>
      </c>
      <c r="F75" s="221">
        <f t="shared" ref="F75:J87" si="12">IFERROR(E75-C75,"-")</f>
        <v>1.2690286231432903</v>
      </c>
      <c r="G75" s="220" t="s">
        <v>236</v>
      </c>
      <c r="H75" s="221" t="str">
        <f t="shared" si="12"/>
        <v>-</v>
      </c>
      <c r="I75" s="220">
        <v>5.8678739101274315</v>
      </c>
      <c r="J75" s="221" t="str">
        <f t="shared" si="12"/>
        <v>-</v>
      </c>
      <c r="K75" s="220">
        <v>6.2030573983270836</v>
      </c>
      <c r="L75" s="221">
        <f t="shared" ref="L75:L87" si="13">IFERROR(K75-I75,"-")</f>
        <v>0.33518348819965205</v>
      </c>
      <c r="M75" s="220">
        <v>7.2678207739307537</v>
      </c>
      <c r="N75" s="221">
        <f>IFERROR(M75-K75,"-")</f>
        <v>1.0647633756036701</v>
      </c>
      <c r="O75" s="221">
        <f>IFERROR(M75-C75,"-")</f>
        <v>-0.97862202629690653</v>
      </c>
    </row>
    <row r="76" spans="1:16" x14ac:dyDescent="0.25">
      <c r="A76" s="1"/>
      <c r="B76" s="145" t="s">
        <v>73</v>
      </c>
      <c r="C76" s="220">
        <v>5.763468445356593</v>
      </c>
      <c r="D76" s="221" t="s">
        <v>236</v>
      </c>
      <c r="E76" s="220">
        <v>8.580380577427821</v>
      </c>
      <c r="F76" s="221">
        <f t="shared" si="12"/>
        <v>2.816912132071228</v>
      </c>
      <c r="G76" s="220" t="s">
        <v>236</v>
      </c>
      <c r="H76" s="221" t="str">
        <f t="shared" si="12"/>
        <v>-</v>
      </c>
      <c r="I76" s="220">
        <v>5.999748427672956</v>
      </c>
      <c r="J76" s="221" t="str">
        <f t="shared" si="12"/>
        <v>-</v>
      </c>
      <c r="K76" s="220">
        <v>5.2008991289688113</v>
      </c>
      <c r="L76" s="221">
        <f t="shared" si="13"/>
        <v>-0.79884929870414467</v>
      </c>
      <c r="M76" s="220">
        <v>6.3748866727107885</v>
      </c>
      <c r="N76" s="221">
        <f t="shared" ref="N76:N86" si="14">IFERROR(M76-K76,"-")</f>
        <v>1.1739875437419771</v>
      </c>
      <c r="O76" s="221">
        <f t="shared" ref="O76:O86" si="15">IFERROR(M76-C76,"-")</f>
        <v>0.61141822735419549</v>
      </c>
    </row>
    <row r="77" spans="1:16" x14ac:dyDescent="0.25">
      <c r="A77" s="1"/>
      <c r="B77" s="145" t="s">
        <v>75</v>
      </c>
      <c r="C77" s="220">
        <v>6.274968125796855</v>
      </c>
      <c r="D77" s="221" t="s">
        <v>236</v>
      </c>
      <c r="E77" s="220">
        <v>13.32776617954071</v>
      </c>
      <c r="F77" s="221">
        <f t="shared" si="12"/>
        <v>7.0527980537438548</v>
      </c>
      <c r="G77" s="220" t="s">
        <v>236</v>
      </c>
      <c r="H77" s="221" t="str">
        <f t="shared" si="12"/>
        <v>-</v>
      </c>
      <c r="I77" s="220">
        <v>6.9111833875406559</v>
      </c>
      <c r="J77" s="221" t="str">
        <f t="shared" si="12"/>
        <v>-</v>
      </c>
      <c r="K77" s="220">
        <v>5.6217860105059438</v>
      </c>
      <c r="L77" s="221">
        <f t="shared" si="13"/>
        <v>-1.289397377034712</v>
      </c>
      <c r="M77" s="220">
        <v>6.2699807156631673</v>
      </c>
      <c r="N77" s="221">
        <f t="shared" si="14"/>
        <v>0.64819470515722344</v>
      </c>
      <c r="O77" s="221">
        <f t="shared" si="15"/>
        <v>-4.987410133687753E-3</v>
      </c>
    </row>
    <row r="78" spans="1:16" x14ac:dyDescent="0.25">
      <c r="A78" s="1"/>
      <c r="B78" s="145" t="s">
        <v>77</v>
      </c>
      <c r="C78" s="220">
        <v>6.732223222322232</v>
      </c>
      <c r="D78" s="221" t="s">
        <v>236</v>
      </c>
      <c r="E78" s="220" t="s">
        <v>236</v>
      </c>
      <c r="F78" s="221" t="str">
        <f t="shared" si="12"/>
        <v>-</v>
      </c>
      <c r="G78" s="220" t="s">
        <v>236</v>
      </c>
      <c r="H78" s="221" t="str">
        <f t="shared" si="12"/>
        <v>-</v>
      </c>
      <c r="I78" s="220">
        <v>6.3370757846389383</v>
      </c>
      <c r="J78" s="221" t="str">
        <f t="shared" si="12"/>
        <v>-</v>
      </c>
      <c r="K78" s="220">
        <v>5.5025562372188137</v>
      </c>
      <c r="L78" s="221">
        <f t="shared" si="13"/>
        <v>-0.83451954742012457</v>
      </c>
      <c r="M78" s="220">
        <v>6.5540688148552704</v>
      </c>
      <c r="N78" s="221">
        <f t="shared" si="14"/>
        <v>1.0515125776364567</v>
      </c>
      <c r="O78" s="221">
        <f t="shared" si="15"/>
        <v>-0.17815440746696165</v>
      </c>
    </row>
    <row r="79" spans="1:16" x14ac:dyDescent="0.25">
      <c r="A79" s="1"/>
      <c r="B79" s="145" t="s">
        <v>79</v>
      </c>
      <c r="C79" s="220">
        <v>6.7422680412371134</v>
      </c>
      <c r="D79" s="221" t="s">
        <v>236</v>
      </c>
      <c r="E79" s="220" t="s">
        <v>236</v>
      </c>
      <c r="F79" s="221" t="str">
        <f t="shared" si="12"/>
        <v>-</v>
      </c>
      <c r="G79" s="220" t="s">
        <v>236</v>
      </c>
      <c r="H79" s="221" t="str">
        <f t="shared" si="12"/>
        <v>-</v>
      </c>
      <c r="I79" s="220">
        <v>6.2233920805676357</v>
      </c>
      <c r="J79" s="221" t="str">
        <f t="shared" si="12"/>
        <v>-</v>
      </c>
      <c r="K79" s="220">
        <v>6.6105027376804379</v>
      </c>
      <c r="L79" s="221">
        <f t="shared" si="13"/>
        <v>0.38711065711280224</v>
      </c>
      <c r="M79" s="220">
        <v>6.9784921892687342</v>
      </c>
      <c r="N79" s="221">
        <f t="shared" si="14"/>
        <v>0.36798945158829621</v>
      </c>
      <c r="O79" s="221">
        <f t="shared" si="15"/>
        <v>0.23622414803162073</v>
      </c>
    </row>
    <row r="80" spans="1:16" x14ac:dyDescent="0.25">
      <c r="A80" s="1"/>
      <c r="B80" s="145" t="s">
        <v>81</v>
      </c>
      <c r="C80" s="220">
        <v>8.3758497895759145</v>
      </c>
      <c r="D80" s="221" t="s">
        <v>236</v>
      </c>
      <c r="E80" s="220" t="s">
        <v>236</v>
      </c>
      <c r="F80" s="221" t="str">
        <f t="shared" si="12"/>
        <v>-</v>
      </c>
      <c r="G80" s="220" t="s">
        <v>236</v>
      </c>
      <c r="H80" s="221" t="str">
        <f t="shared" si="12"/>
        <v>-</v>
      </c>
      <c r="I80" s="220">
        <v>6.5052606967500584</v>
      </c>
      <c r="J80" s="221" t="str">
        <f t="shared" si="12"/>
        <v>-</v>
      </c>
      <c r="K80" s="220">
        <v>6.2337695017614498</v>
      </c>
      <c r="L80" s="221">
        <f t="shared" si="13"/>
        <v>-0.27149119498860852</v>
      </c>
      <c r="M80" s="220">
        <v>6.792074896581755</v>
      </c>
      <c r="N80" s="221">
        <f t="shared" si="14"/>
        <v>0.55830539482030517</v>
      </c>
      <c r="O80" s="221">
        <f t="shared" si="15"/>
        <v>-1.5837748929941595</v>
      </c>
    </row>
    <row r="81" spans="1:16" x14ac:dyDescent="0.25">
      <c r="A81" s="1"/>
      <c r="B81" s="145" t="s">
        <v>83</v>
      </c>
      <c r="C81" s="220">
        <v>10.483578708946773</v>
      </c>
      <c r="D81" s="221" t="s">
        <v>236</v>
      </c>
      <c r="E81" s="220" t="s">
        <v>236</v>
      </c>
      <c r="F81" s="221" t="str">
        <f t="shared" si="12"/>
        <v>-</v>
      </c>
      <c r="G81" s="220">
        <v>4.7408602150537638</v>
      </c>
      <c r="H81" s="221" t="str">
        <f t="shared" si="12"/>
        <v>-</v>
      </c>
      <c r="I81" s="220">
        <v>6.0040444893832152</v>
      </c>
      <c r="J81" s="221">
        <f t="shared" si="12"/>
        <v>1.2631842743294515</v>
      </c>
      <c r="K81" s="220">
        <v>6.2574150248971643</v>
      </c>
      <c r="L81" s="221">
        <f t="shared" si="13"/>
        <v>0.25337053551394906</v>
      </c>
      <c r="M81" s="220">
        <v>6.4991735537190083</v>
      </c>
      <c r="N81" s="221">
        <f t="shared" si="14"/>
        <v>0.24175852882184401</v>
      </c>
      <c r="O81" s="221">
        <f t="shared" si="15"/>
        <v>-3.9844051552277646</v>
      </c>
    </row>
    <row r="82" spans="1:16" x14ac:dyDescent="0.25">
      <c r="A82" s="1"/>
      <c r="B82" s="145" t="s">
        <v>85</v>
      </c>
      <c r="C82" s="220">
        <v>9.4505785123966941</v>
      </c>
      <c r="D82" s="221" t="s">
        <v>236</v>
      </c>
      <c r="E82" s="220">
        <v>3.9015760694757158</v>
      </c>
      <c r="F82" s="221">
        <f t="shared" si="12"/>
        <v>-5.5490024429209779</v>
      </c>
      <c r="G82" s="220">
        <v>4.2553735926305016</v>
      </c>
      <c r="H82" s="221">
        <f t="shared" si="12"/>
        <v>0.35379752315478585</v>
      </c>
      <c r="I82" s="220">
        <v>6.4222270837891049</v>
      </c>
      <c r="J82" s="221">
        <f t="shared" si="12"/>
        <v>2.1668534911586033</v>
      </c>
      <c r="K82" s="220">
        <v>6.1968405736853045</v>
      </c>
      <c r="L82" s="221">
        <f t="shared" si="13"/>
        <v>-0.2253865101038004</v>
      </c>
      <c r="M82" s="220"/>
      <c r="N82" s="221"/>
      <c r="O82" s="221"/>
    </row>
    <row r="83" spans="1:16" x14ac:dyDescent="0.25">
      <c r="A83" s="1"/>
      <c r="B83" s="145" t="s">
        <v>87</v>
      </c>
      <c r="C83" s="220">
        <v>12.368488471391972</v>
      </c>
      <c r="D83" s="221">
        <v>0.98486381637817288</v>
      </c>
      <c r="E83" s="220" t="s">
        <v>236</v>
      </c>
      <c r="F83" s="221" t="str">
        <f t="shared" si="12"/>
        <v>-</v>
      </c>
      <c r="G83" s="220">
        <v>5.3142857142857141</v>
      </c>
      <c r="H83" s="221" t="str">
        <f t="shared" si="12"/>
        <v>-</v>
      </c>
      <c r="I83" s="220">
        <v>6.3658969804618115</v>
      </c>
      <c r="J83" s="221">
        <f t="shared" si="12"/>
        <v>1.0516112661760975</v>
      </c>
      <c r="K83" s="220">
        <v>6.8024271844660191</v>
      </c>
      <c r="L83" s="221">
        <f t="shared" si="13"/>
        <v>0.43653020400420761</v>
      </c>
      <c r="M83" s="220"/>
      <c r="N83" s="221"/>
      <c r="O83" s="221"/>
    </row>
    <row r="84" spans="1:16" x14ac:dyDescent="0.25">
      <c r="A84" s="1"/>
      <c r="B84" s="145" t="s">
        <v>89</v>
      </c>
      <c r="C84" s="220">
        <v>10.126642335766423</v>
      </c>
      <c r="D84" s="221">
        <v>4.2267390475652622</v>
      </c>
      <c r="E84" s="220" t="s">
        <v>236</v>
      </c>
      <c r="F84" s="221" t="str">
        <f t="shared" si="12"/>
        <v>-</v>
      </c>
      <c r="G84" s="220">
        <v>4.8935449735449739</v>
      </c>
      <c r="H84" s="221" t="str">
        <f t="shared" si="12"/>
        <v>-</v>
      </c>
      <c r="I84" s="220">
        <v>6.9023815755037949</v>
      </c>
      <c r="J84" s="221">
        <f t="shared" si="12"/>
        <v>2.0088366019588211</v>
      </c>
      <c r="K84" s="220">
        <v>5.767552387124649</v>
      </c>
      <c r="L84" s="221">
        <f t="shared" si="13"/>
        <v>-1.1348291883791459</v>
      </c>
      <c r="M84" s="220"/>
      <c r="N84" s="221"/>
      <c r="O84" s="221"/>
    </row>
    <row r="85" spans="1:16" x14ac:dyDescent="0.25">
      <c r="A85" s="1"/>
      <c r="B85" s="145" t="s">
        <v>91</v>
      </c>
      <c r="C85" s="220">
        <v>11.823241317898486</v>
      </c>
      <c r="D85" s="221">
        <v>3.6599641534592067</v>
      </c>
      <c r="E85" s="220" t="s">
        <v>236</v>
      </c>
      <c r="F85" s="221" t="str">
        <f t="shared" si="12"/>
        <v>-</v>
      </c>
      <c r="G85" s="220">
        <v>6.4027327466419637</v>
      </c>
      <c r="H85" s="221" t="str">
        <f t="shared" si="12"/>
        <v>-</v>
      </c>
      <c r="I85" s="220">
        <v>7.9150615724660565</v>
      </c>
      <c r="J85" s="221">
        <f t="shared" si="12"/>
        <v>1.5123288258240928</v>
      </c>
      <c r="K85" s="220">
        <v>5.8892329680800382</v>
      </c>
      <c r="L85" s="221">
        <f t="shared" si="13"/>
        <v>-2.0258286043860183</v>
      </c>
      <c r="M85" s="220"/>
      <c r="N85" s="221"/>
      <c r="O85" s="221"/>
    </row>
    <row r="86" spans="1:16" x14ac:dyDescent="0.25">
      <c r="A86" s="1"/>
      <c r="B86" s="145" t="s">
        <v>93</v>
      </c>
      <c r="C86" s="220">
        <v>9.0337837837837842</v>
      </c>
      <c r="D86" s="221">
        <v>2.5314323515477861</v>
      </c>
      <c r="E86" s="220" t="s">
        <v>236</v>
      </c>
      <c r="F86" s="221" t="str">
        <f t="shared" si="12"/>
        <v>-</v>
      </c>
      <c r="G86" s="220">
        <v>5.9554879734586672</v>
      </c>
      <c r="H86" s="221" t="str">
        <f t="shared" si="12"/>
        <v>-</v>
      </c>
      <c r="I86" s="220">
        <v>7.6278865828705058</v>
      </c>
      <c r="J86" s="221">
        <f t="shared" si="12"/>
        <v>1.6723986094118386</v>
      </c>
      <c r="K86" s="220">
        <v>6.1138589618021548</v>
      </c>
      <c r="L86" s="221">
        <f t="shared" si="13"/>
        <v>-1.514027621068351</v>
      </c>
      <c r="M86" s="220"/>
      <c r="N86" s="221"/>
      <c r="O86" s="221"/>
    </row>
    <row r="87" spans="1:16" ht="15.75" x14ac:dyDescent="0.25">
      <c r="B87" s="148" t="s">
        <v>30</v>
      </c>
      <c r="C87" s="222">
        <v>8.8661820861526088</v>
      </c>
      <c r="D87" s="223" t="s">
        <v>236</v>
      </c>
      <c r="E87" s="222" t="s">
        <v>236</v>
      </c>
      <c r="F87" s="223" t="str">
        <f t="shared" si="12"/>
        <v>-</v>
      </c>
      <c r="G87" s="222">
        <v>4.826008140370079</v>
      </c>
      <c r="H87" s="223" t="str">
        <f t="shared" si="12"/>
        <v>-</v>
      </c>
      <c r="I87" s="222">
        <v>6.5524744117336713</v>
      </c>
      <c r="J87" s="223">
        <f t="shared" si="12"/>
        <v>1.7264662713635923</v>
      </c>
      <c r="K87" s="222">
        <v>6.0468086842964412</v>
      </c>
      <c r="L87" s="223">
        <f t="shared" si="13"/>
        <v>-0.50566572743723004</v>
      </c>
      <c r="M87" s="222">
        <v>6.6651266424194766</v>
      </c>
      <c r="N87" s="223">
        <v>0.69763050754500089</v>
      </c>
      <c r="O87" s="223">
        <v>-0.95799166965355376</v>
      </c>
    </row>
    <row r="88" spans="1:16" ht="6" customHeight="1" x14ac:dyDescent="0.25"/>
    <row r="89" spans="1:16" x14ac:dyDescent="0.25">
      <c r="B89" s="129" t="s">
        <v>55</v>
      </c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</row>
    <row r="92" spans="1:16" ht="48.75" customHeight="1" thickBot="1" x14ac:dyDescent="0.3">
      <c r="B92" s="12" t="s">
        <v>308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" t="s">
        <v>114</v>
      </c>
    </row>
    <row r="93" spans="1:16" ht="10.5" customHeight="1" thickBot="1" x14ac:dyDescent="0.3">
      <c r="B93" s="130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48"/>
      <c r="N93" s="48"/>
      <c r="P93" s="1" t="s">
        <v>115</v>
      </c>
    </row>
    <row r="94" spans="1:16" ht="22.5" thickTop="1" thickBot="1" x14ac:dyDescent="0.3">
      <c r="B94" s="152" t="s">
        <v>96</v>
      </c>
      <c r="C94" s="226" t="s">
        <v>32</v>
      </c>
      <c r="D94" s="227"/>
      <c r="E94" s="227"/>
      <c r="F94" s="227"/>
      <c r="G94" s="227"/>
      <c r="H94" s="227"/>
      <c r="I94" s="227"/>
      <c r="J94" s="227"/>
      <c r="K94" s="227"/>
      <c r="L94" s="227"/>
      <c r="M94" s="227"/>
      <c r="N94" s="227"/>
      <c r="O94" s="228"/>
    </row>
    <row r="95" spans="1:16" ht="22.5" thickTop="1" thickBot="1" x14ac:dyDescent="0.3">
      <c r="B95" s="136"/>
      <c r="C95" s="137">
        <v>2019</v>
      </c>
      <c r="D95" s="138"/>
      <c r="E95" s="139" t="s">
        <v>285</v>
      </c>
      <c r="F95" s="138"/>
      <c r="G95" s="139" t="s">
        <v>286</v>
      </c>
      <c r="H95" s="138"/>
      <c r="I95" s="139" t="s">
        <v>287</v>
      </c>
      <c r="J95" s="138"/>
      <c r="K95" s="139">
        <v>2023</v>
      </c>
      <c r="L95" s="138"/>
      <c r="M95" s="139">
        <v>2024</v>
      </c>
      <c r="N95" s="140"/>
      <c r="O95" s="141"/>
    </row>
    <row r="96" spans="1:16" ht="16.5" thickTop="1" thickBot="1" x14ac:dyDescent="0.3">
      <c r="B96" s="107"/>
      <c r="C96" s="142" t="s">
        <v>69</v>
      </c>
      <c r="D96" s="143" t="str">
        <f>CONCATENATE("def ",RIGHT(C95,2),"/",RIGHT(C95-1,2))</f>
        <v>def 19/18</v>
      </c>
      <c r="E96" s="144" t="s">
        <v>69</v>
      </c>
      <c r="F96" s="143" t="str">
        <f>CONCATENATE("def ",RIGHT(E95,2),"/",RIGHT(C95,2))</f>
        <v>def 20/19</v>
      </c>
      <c r="G96" s="144" t="s">
        <v>69</v>
      </c>
      <c r="H96" s="143" t="str">
        <f>CONCATENATE("def ",RIGHT(G95,2),"/",RIGHT(E95,2))</f>
        <v>def 21/20</v>
      </c>
      <c r="I96" s="144" t="s">
        <v>69</v>
      </c>
      <c r="J96" s="143" t="str">
        <f>CONCATENATE("def ",RIGHT(I95,2),"/",RIGHT(G95,2))</f>
        <v>def 22/21</v>
      </c>
      <c r="K96" s="144" t="s">
        <v>69</v>
      </c>
      <c r="L96" s="143" t="str">
        <f>CONCATENATE("def ",RIGHT(K95,2),"/",RIGHT(I95,2))</f>
        <v>def 23/22</v>
      </c>
      <c r="M96" s="144" t="s">
        <v>69</v>
      </c>
      <c r="N96" s="143" t="str">
        <f>CONCATENATE("def ",RIGHT(M95,2),"/",RIGHT(K95,2))</f>
        <v>def 24/23</v>
      </c>
      <c r="O96" s="143" t="str">
        <f>CONCATENATE("def ",RIGHT(M95,2),"/",RIGHT(C95,2))</f>
        <v>def 24/19</v>
      </c>
    </row>
    <row r="97" spans="2:15" x14ac:dyDescent="0.25">
      <c r="B97" s="145" t="s">
        <v>71</v>
      </c>
      <c r="C97" s="220">
        <v>7.5785767234988883</v>
      </c>
      <c r="D97" s="221">
        <v>-1.0025428751785723</v>
      </c>
      <c r="E97" s="220">
        <v>8.5498812351543947</v>
      </c>
      <c r="F97" s="221">
        <f t="shared" ref="F97:J109" si="16">IFERROR(E97-C97,"-")</f>
        <v>0.97130451165550635</v>
      </c>
      <c r="G97" s="220">
        <v>7.459677419354839</v>
      </c>
      <c r="H97" s="221">
        <f t="shared" si="16"/>
        <v>-1.0902038157995557</v>
      </c>
      <c r="I97" s="220">
        <v>7.1522573030392449</v>
      </c>
      <c r="J97" s="221">
        <f t="shared" si="16"/>
        <v>-0.30742011631559407</v>
      </c>
      <c r="K97" s="220">
        <v>7.1824853228962819</v>
      </c>
      <c r="L97" s="221">
        <f t="shared" ref="L97:L109" si="17">IFERROR(K97-I97,"-")</f>
        <v>3.0228019857037047E-2</v>
      </c>
      <c r="M97" s="220">
        <v>7.124313186813187</v>
      </c>
      <c r="N97" s="221">
        <f>IFERROR(M97-K97,"-")</f>
        <v>-5.8172136083094905E-2</v>
      </c>
      <c r="O97" s="221">
        <f>IFERROR(M97-C97,"-")</f>
        <v>-0.4542635366857013</v>
      </c>
    </row>
    <row r="98" spans="2:15" x14ac:dyDescent="0.25">
      <c r="B98" s="145" t="s">
        <v>73</v>
      </c>
      <c r="C98" s="220">
        <v>7.4897458369851009</v>
      </c>
      <c r="D98" s="221">
        <v>-0.4347413865739691</v>
      </c>
      <c r="E98" s="220">
        <v>7.4531813865147196</v>
      </c>
      <c r="F98" s="221">
        <f t="shared" si="16"/>
        <v>-3.656445047038126E-2</v>
      </c>
      <c r="G98" s="220">
        <v>5.3148734177215191</v>
      </c>
      <c r="H98" s="221">
        <f t="shared" si="16"/>
        <v>-2.1383079687932005</v>
      </c>
      <c r="I98" s="220">
        <v>6.7112960161371662</v>
      </c>
      <c r="J98" s="221">
        <f t="shared" si="16"/>
        <v>1.3964225984156471</v>
      </c>
      <c r="K98" s="220">
        <v>6.8844282238442824</v>
      </c>
      <c r="L98" s="221">
        <f t="shared" si="17"/>
        <v>0.17313220770711624</v>
      </c>
      <c r="M98" s="220">
        <v>6.5791147627882323</v>
      </c>
      <c r="N98" s="221">
        <f t="shared" ref="N98:N108" si="18">IFERROR(M98-K98,"-")</f>
        <v>-0.30531346105605017</v>
      </c>
      <c r="O98" s="221">
        <f t="shared" ref="O98:O108" si="19">IFERROR(M98-C98,"-")</f>
        <v>-0.91063107419686862</v>
      </c>
    </row>
    <row r="99" spans="2:15" x14ac:dyDescent="0.25">
      <c r="B99" s="145" t="s">
        <v>75</v>
      </c>
      <c r="C99" s="220">
        <v>6.5500383141762448</v>
      </c>
      <c r="D99" s="221">
        <v>-1.4272419695431386</v>
      </c>
      <c r="E99" s="220">
        <v>8.57847866419295</v>
      </c>
      <c r="F99" s="221">
        <f t="shared" si="16"/>
        <v>2.0284403500167052</v>
      </c>
      <c r="G99" s="220">
        <v>4.8379487179487182</v>
      </c>
      <c r="H99" s="221">
        <f t="shared" si="16"/>
        <v>-3.7405299462442319</v>
      </c>
      <c r="I99" s="220">
        <v>6.1686800894854583</v>
      </c>
      <c r="J99" s="221">
        <f t="shared" si="16"/>
        <v>1.3307313715367401</v>
      </c>
      <c r="K99" s="220">
        <v>6.7464559609574719</v>
      </c>
      <c r="L99" s="221">
        <f t="shared" si="17"/>
        <v>0.57777587147201359</v>
      </c>
      <c r="M99" s="220">
        <v>5.9644093882262412</v>
      </c>
      <c r="N99" s="221">
        <f t="shared" si="18"/>
        <v>-0.78204657273123068</v>
      </c>
      <c r="O99" s="221">
        <f t="shared" si="19"/>
        <v>-0.5856289259500036</v>
      </c>
    </row>
    <row r="100" spans="2:15" x14ac:dyDescent="0.25">
      <c r="B100" s="145" t="s">
        <v>77</v>
      </c>
      <c r="C100" s="220">
        <v>6.2675255778704058</v>
      </c>
      <c r="D100" s="221">
        <v>-2.9144625274821854</v>
      </c>
      <c r="E100" s="220" t="s">
        <v>236</v>
      </c>
      <c r="F100" s="221" t="str">
        <f t="shared" si="16"/>
        <v>-</v>
      </c>
      <c r="G100" s="220">
        <v>4.4596036585365857</v>
      </c>
      <c r="H100" s="221" t="str">
        <f t="shared" si="16"/>
        <v>-</v>
      </c>
      <c r="I100" s="220">
        <v>5.7547217325610678</v>
      </c>
      <c r="J100" s="221">
        <f t="shared" si="16"/>
        <v>1.2951180740244821</v>
      </c>
      <c r="K100" s="220">
        <v>5.8959537572254339</v>
      </c>
      <c r="L100" s="221">
        <f t="shared" si="17"/>
        <v>0.14123202466436613</v>
      </c>
      <c r="M100" s="220">
        <v>6.3570083400591875</v>
      </c>
      <c r="N100" s="221">
        <f t="shared" si="18"/>
        <v>0.46105458283375356</v>
      </c>
      <c r="O100" s="221">
        <f t="shared" si="19"/>
        <v>8.9482762188781706E-2</v>
      </c>
    </row>
    <row r="101" spans="2:15" x14ac:dyDescent="0.25">
      <c r="B101" s="145" t="s">
        <v>79</v>
      </c>
      <c r="C101" s="220">
        <v>6.9465270121278939</v>
      </c>
      <c r="D101" s="221">
        <v>-0.6693662014449604</v>
      </c>
      <c r="E101" s="220" t="s">
        <v>236</v>
      </c>
      <c r="F101" s="221" t="str">
        <f t="shared" si="16"/>
        <v>-</v>
      </c>
      <c r="G101" s="220">
        <v>3.953896103896104</v>
      </c>
      <c r="H101" s="221" t="str">
        <f t="shared" si="16"/>
        <v>-</v>
      </c>
      <c r="I101" s="220">
        <v>5.3110938712179987</v>
      </c>
      <c r="J101" s="221">
        <f t="shared" si="16"/>
        <v>1.3571977673218947</v>
      </c>
      <c r="K101" s="220">
        <v>5.6957466625271653</v>
      </c>
      <c r="L101" s="221">
        <f t="shared" si="17"/>
        <v>0.38465279130916663</v>
      </c>
      <c r="M101" s="220">
        <v>5.5242591135588777</v>
      </c>
      <c r="N101" s="221">
        <f t="shared" si="18"/>
        <v>-0.17148754896828766</v>
      </c>
      <c r="O101" s="221">
        <f t="shared" si="19"/>
        <v>-1.4222678985690163</v>
      </c>
    </row>
    <row r="102" spans="2:15" x14ac:dyDescent="0.25">
      <c r="B102" s="145" t="s">
        <v>81</v>
      </c>
      <c r="C102" s="220">
        <v>5.7093219041787844</v>
      </c>
      <c r="D102" s="221">
        <v>-4.3398471183100362E-2</v>
      </c>
      <c r="E102" s="220" t="s">
        <v>236</v>
      </c>
      <c r="F102" s="221" t="str">
        <f t="shared" si="16"/>
        <v>-</v>
      </c>
      <c r="G102" s="220">
        <v>4.488826815642458</v>
      </c>
      <c r="H102" s="221" t="str">
        <f t="shared" si="16"/>
        <v>-</v>
      </c>
      <c r="I102" s="220">
        <v>5.3068219633943432</v>
      </c>
      <c r="J102" s="221">
        <f t="shared" si="16"/>
        <v>0.8179951477518852</v>
      </c>
      <c r="K102" s="220">
        <v>5.7669104204753197</v>
      </c>
      <c r="L102" s="221">
        <f t="shared" si="17"/>
        <v>0.46008845708097645</v>
      </c>
      <c r="M102" s="220">
        <v>5.5762331838565027</v>
      </c>
      <c r="N102" s="221">
        <f t="shared" si="18"/>
        <v>-0.19067723661881697</v>
      </c>
      <c r="O102" s="221">
        <f t="shared" si="19"/>
        <v>-0.1330887203222817</v>
      </c>
    </row>
    <row r="103" spans="2:15" x14ac:dyDescent="0.25">
      <c r="B103" s="145" t="s">
        <v>83</v>
      </c>
      <c r="C103" s="220">
        <v>6.2988267770876467</v>
      </c>
      <c r="D103" s="221">
        <v>-1.1271207757311235</v>
      </c>
      <c r="E103" s="220" t="s">
        <v>236</v>
      </c>
      <c r="F103" s="221" t="str">
        <f t="shared" si="16"/>
        <v>-</v>
      </c>
      <c r="G103" s="220">
        <v>6.0620796689084324</v>
      </c>
      <c r="H103" s="221" t="str">
        <f t="shared" si="16"/>
        <v>-</v>
      </c>
      <c r="I103" s="220">
        <v>5.2538919413919416</v>
      </c>
      <c r="J103" s="221">
        <f t="shared" si="16"/>
        <v>-0.80818772751649082</v>
      </c>
      <c r="K103" s="220">
        <v>6.5770280327462167</v>
      </c>
      <c r="L103" s="221">
        <f t="shared" si="17"/>
        <v>1.3231360913542751</v>
      </c>
      <c r="M103" s="220">
        <v>6.1647193585337918</v>
      </c>
      <c r="N103" s="221">
        <f t="shared" si="18"/>
        <v>-0.4123086742124249</v>
      </c>
      <c r="O103" s="221">
        <f t="shared" si="19"/>
        <v>-0.13410741855385488</v>
      </c>
    </row>
    <row r="104" spans="2:15" x14ac:dyDescent="0.25">
      <c r="B104" s="145" t="s">
        <v>85</v>
      </c>
      <c r="C104" s="220">
        <v>7.3121898263027294</v>
      </c>
      <c r="D104" s="221">
        <v>-0.20813394635255822</v>
      </c>
      <c r="E104" s="220">
        <v>4.7885487528344672</v>
      </c>
      <c r="F104" s="221">
        <f t="shared" si="16"/>
        <v>-2.5236410734682622</v>
      </c>
      <c r="G104" s="220">
        <v>6.3088786994581074</v>
      </c>
      <c r="H104" s="221">
        <f t="shared" si="16"/>
        <v>1.5203299466236402</v>
      </c>
      <c r="I104" s="220">
        <v>6.5515267175572518</v>
      </c>
      <c r="J104" s="221">
        <f t="shared" si="16"/>
        <v>0.24264801809914438</v>
      </c>
      <c r="K104" s="220">
        <v>6.1520376175548588</v>
      </c>
      <c r="L104" s="221">
        <f t="shared" si="17"/>
        <v>-0.39948910000239302</v>
      </c>
      <c r="M104" s="220"/>
      <c r="N104" s="221"/>
      <c r="O104" s="221"/>
    </row>
    <row r="105" spans="2:15" x14ac:dyDescent="0.25">
      <c r="B105" s="145" t="s">
        <v>87</v>
      </c>
      <c r="C105" s="220">
        <v>7.3084817970565457</v>
      </c>
      <c r="D105" s="221">
        <v>1.3442491070848899</v>
      </c>
      <c r="E105" s="220">
        <v>4.0127551020408161</v>
      </c>
      <c r="F105" s="221">
        <f t="shared" si="16"/>
        <v>-3.2957266950157296</v>
      </c>
      <c r="G105" s="220">
        <v>5.477022058823529</v>
      </c>
      <c r="H105" s="221">
        <f t="shared" si="16"/>
        <v>1.4642669567827129</v>
      </c>
      <c r="I105" s="220">
        <v>5.9750933997509339</v>
      </c>
      <c r="J105" s="221">
        <f t="shared" si="16"/>
        <v>0.4980713409274049</v>
      </c>
      <c r="K105" s="220">
        <v>6.0209015361369929</v>
      </c>
      <c r="L105" s="221">
        <f t="shared" si="17"/>
        <v>4.5808136386058962E-2</v>
      </c>
      <c r="M105" s="220"/>
      <c r="N105" s="221"/>
      <c r="O105" s="221"/>
    </row>
    <row r="106" spans="2:15" x14ac:dyDescent="0.25">
      <c r="B106" s="145" t="s">
        <v>89</v>
      </c>
      <c r="C106" s="220">
        <v>6.6057184483700597</v>
      </c>
      <c r="D106" s="221">
        <v>-0.3082678709429949</v>
      </c>
      <c r="E106" s="220">
        <v>4.2004830917874392</v>
      </c>
      <c r="F106" s="221">
        <f t="shared" si="16"/>
        <v>-2.4052353565826206</v>
      </c>
      <c r="G106" s="220">
        <v>5.7539817974971559</v>
      </c>
      <c r="H106" s="221">
        <f t="shared" si="16"/>
        <v>1.5534987057097167</v>
      </c>
      <c r="I106" s="220">
        <v>6.4300360210584646</v>
      </c>
      <c r="J106" s="221">
        <f t="shared" si="16"/>
        <v>0.67605422356130873</v>
      </c>
      <c r="K106" s="220">
        <v>6.1241917502787064</v>
      </c>
      <c r="L106" s="221">
        <f t="shared" si="17"/>
        <v>-0.30584427077975818</v>
      </c>
      <c r="M106" s="220"/>
      <c r="N106" s="221"/>
      <c r="O106" s="221"/>
    </row>
    <row r="107" spans="2:15" x14ac:dyDescent="0.25">
      <c r="B107" s="145" t="s">
        <v>91</v>
      </c>
      <c r="C107" s="220">
        <v>7.1381128096995257</v>
      </c>
      <c r="D107" s="221">
        <v>0.61864728676979919</v>
      </c>
      <c r="E107" s="220">
        <v>7.1730038022813689</v>
      </c>
      <c r="F107" s="221">
        <f t="shared" si="16"/>
        <v>3.489099258184325E-2</v>
      </c>
      <c r="G107" s="220">
        <v>6.8810650887573965</v>
      </c>
      <c r="H107" s="221">
        <f t="shared" si="16"/>
        <v>-0.29193871352397238</v>
      </c>
      <c r="I107" s="220">
        <v>6.2824596328245965</v>
      </c>
      <c r="J107" s="221">
        <f t="shared" si="16"/>
        <v>-0.59860545593280001</v>
      </c>
      <c r="K107" s="220">
        <v>6.8906399235912126</v>
      </c>
      <c r="L107" s="221">
        <f t="shared" si="17"/>
        <v>0.60818029076661606</v>
      </c>
      <c r="M107" s="220"/>
      <c r="N107" s="221"/>
      <c r="O107" s="221"/>
    </row>
    <row r="108" spans="2:15" x14ac:dyDescent="0.25">
      <c r="B108" s="145" t="s">
        <v>93</v>
      </c>
      <c r="C108" s="220">
        <v>6.5982877839973657</v>
      </c>
      <c r="D108" s="221">
        <v>0.1174198032122078</v>
      </c>
      <c r="E108" s="220">
        <v>5.5751479289940828</v>
      </c>
      <c r="F108" s="221">
        <f t="shared" si="16"/>
        <v>-1.0231398550032829</v>
      </c>
      <c r="G108" s="220">
        <v>6.1369528001956466</v>
      </c>
      <c r="H108" s="221">
        <f t="shared" si="16"/>
        <v>0.56180487120156375</v>
      </c>
      <c r="I108" s="220">
        <v>6.2551784927280742</v>
      </c>
      <c r="J108" s="221">
        <f t="shared" si="16"/>
        <v>0.11822569253242765</v>
      </c>
      <c r="K108" s="220">
        <v>6.5660091047040972</v>
      </c>
      <c r="L108" s="221">
        <f t="shared" si="17"/>
        <v>0.31083061197602291</v>
      </c>
      <c r="M108" s="220"/>
      <c r="N108" s="221"/>
      <c r="O108" s="221"/>
    </row>
    <row r="109" spans="2:15" ht="15.75" x14ac:dyDescent="0.25">
      <c r="B109" s="148" t="s">
        <v>30</v>
      </c>
      <c r="C109" s="222">
        <v>6.775992184292126</v>
      </c>
      <c r="D109" s="223">
        <v>-0.54830112636430872</v>
      </c>
      <c r="E109" s="222">
        <v>7.0010211375472275</v>
      </c>
      <c r="F109" s="223">
        <f t="shared" si="16"/>
        <v>0.22502895325510153</v>
      </c>
      <c r="G109" s="222">
        <v>5.7489897289105913</v>
      </c>
      <c r="H109" s="223">
        <f t="shared" si="16"/>
        <v>-1.2520314086366362</v>
      </c>
      <c r="I109" s="222">
        <v>6.1223728147711647</v>
      </c>
      <c r="J109" s="223">
        <f t="shared" si="16"/>
        <v>0.37338308586057334</v>
      </c>
      <c r="K109" s="222">
        <v>6.3953136352627755</v>
      </c>
      <c r="L109" s="223">
        <f t="shared" si="17"/>
        <v>0.27294082049161084</v>
      </c>
      <c r="M109" s="222">
        <v>6.1955072564405249</v>
      </c>
      <c r="N109" s="223">
        <v>-0.23962718281353013</v>
      </c>
      <c r="O109" s="223">
        <v>-0.43072900400632452</v>
      </c>
    </row>
    <row r="110" spans="2:15" ht="6" customHeight="1" x14ac:dyDescent="0.25"/>
    <row r="111" spans="2:15" x14ac:dyDescent="0.25">
      <c r="B111" s="129" t="s">
        <v>55</v>
      </c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C4C6-CBF0-4633-842B-B3C42E5255BD}">
  <sheetPr codeName="Hoja117">
    <tabColor rgb="FF7030A0"/>
  </sheetPr>
  <dimension ref="A4:A24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63CA2-3D75-4391-BFAF-3C30BF0C047A}">
  <sheetPr codeName="Hoja51">
    <tabColor rgb="FFAC75D5"/>
  </sheetPr>
  <dimension ref="A1:AD114"/>
  <sheetViews>
    <sheetView showGridLines="0" zoomScaleNormal="100" workbookViewId="0">
      <selection activeCell="I3" sqref="I3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101"/>
      <c r="D1" s="231"/>
    </row>
    <row r="2" spans="1:17" ht="18.75" x14ac:dyDescent="0.3">
      <c r="D2" s="231"/>
    </row>
    <row r="4" spans="1:17" ht="48.75" customHeight="1" thickBot="1" x14ac:dyDescent="0.3">
      <c r="B4" s="12" t="s">
        <v>309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Q4" s="1" t="s">
        <v>150</v>
      </c>
    </row>
    <row r="5" spans="1:17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Q5" s="1" t="s">
        <v>151</v>
      </c>
    </row>
    <row r="6" spans="1:17" ht="22.5" thickTop="1" thickBot="1" x14ac:dyDescent="0.3">
      <c r="B6" s="136"/>
      <c r="C6" s="133" t="s">
        <v>152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5"/>
    </row>
    <row r="7" spans="1:17" ht="22.5" thickTop="1" thickBot="1" x14ac:dyDescent="0.3">
      <c r="B7" s="136"/>
      <c r="C7" s="137">
        <v>2019</v>
      </c>
      <c r="D7" s="138"/>
      <c r="E7" s="139" t="s">
        <v>285</v>
      </c>
      <c r="F7" s="138"/>
      <c r="G7" s="139" t="s">
        <v>286</v>
      </c>
      <c r="H7" s="138"/>
      <c r="I7" s="139" t="s">
        <v>287</v>
      </c>
      <c r="J7" s="138"/>
      <c r="K7" s="139">
        <v>2023</v>
      </c>
      <c r="L7" s="138"/>
      <c r="M7" s="139">
        <v>2024</v>
      </c>
      <c r="N7" s="140"/>
      <c r="O7" s="141"/>
    </row>
    <row r="8" spans="1:17" ht="16.5" thickTop="1" thickBot="1" x14ac:dyDescent="0.3">
      <c r="B8" s="107"/>
      <c r="C8" s="142" t="s">
        <v>69</v>
      </c>
      <c r="D8" s="143" t="str">
        <f>CONCATENATE("var ",RIGHT(C7,2),"/",RIGHT(C7-1,2))</f>
        <v>var 19/18</v>
      </c>
      <c r="E8" s="144" t="s">
        <v>69</v>
      </c>
      <c r="F8" s="143" t="str">
        <f>CONCATENATE("var ",RIGHT(E7,2),"/",RIGHT(C7,2))</f>
        <v>var 20/19</v>
      </c>
      <c r="G8" s="144" t="s">
        <v>69</v>
      </c>
      <c r="H8" s="143" t="str">
        <f>CONCATENATE("var ",RIGHT(G7,2),"/",RIGHT(E7,2))</f>
        <v>var 21/20</v>
      </c>
      <c r="I8" s="144" t="s">
        <v>69</v>
      </c>
      <c r="J8" s="143" t="str">
        <f>CONCATENATE("var ",RIGHT(I7,2),"/",RIGHT(G7,2))</f>
        <v>var 22/21</v>
      </c>
      <c r="K8" s="144" t="s">
        <v>69</v>
      </c>
      <c r="L8" s="143" t="str">
        <f>CONCATENATE("var ",RIGHT(K7,2),"/",RIGHT(I7,2))</f>
        <v>var 23/22</v>
      </c>
      <c r="M8" s="144" t="s">
        <v>69</v>
      </c>
      <c r="N8" s="143" t="str">
        <f>CONCATENATE("var ",RIGHT(M7,2),"/",RIGHT(K7,2))</f>
        <v>var 24/23</v>
      </c>
      <c r="O8" s="143" t="str">
        <f>CONCATENATE("var ",RIGHT(M7,2),"/",RIGHT(C7,2))</f>
        <v>var 24/19</v>
      </c>
    </row>
    <row r="9" spans="1:17" x14ac:dyDescent="0.25">
      <c r="A9" s="1" t="s">
        <v>70</v>
      </c>
      <c r="B9" s="145" t="s">
        <v>71</v>
      </c>
      <c r="C9" s="232">
        <v>0.7319</v>
      </c>
      <c r="D9" s="147">
        <v>-0.1308633178957368</v>
      </c>
      <c r="E9" s="232">
        <v>0.7387999999999999</v>
      </c>
      <c r="F9" s="147">
        <f t="shared" ref="F9:L21" si="0">IFERROR(E9/C9-1,"-")</f>
        <v>9.42751742041259E-3</v>
      </c>
      <c r="G9" s="232">
        <v>0.22309999999999999</v>
      </c>
      <c r="H9" s="147">
        <f t="shared" si="0"/>
        <v>-0.6980238224147266</v>
      </c>
      <c r="I9" s="232">
        <v>0.57789999999999997</v>
      </c>
      <c r="J9" s="147">
        <f t="shared" si="0"/>
        <v>1.5903182429403855</v>
      </c>
      <c r="K9" s="232">
        <v>0.82430000000000003</v>
      </c>
      <c r="L9" s="147">
        <f t="shared" si="0"/>
        <v>0.42637134452327397</v>
      </c>
      <c r="M9" s="232">
        <v>0.872</v>
      </c>
      <c r="N9" s="147">
        <f t="shared" ref="N9:N14" si="1">IFERROR(M9/K9-1,"-")</f>
        <v>5.7867281329613052E-2</v>
      </c>
      <c r="O9" s="147">
        <f>IFERROR(M9/C9-1,"-")</f>
        <v>0.19141959284055199</v>
      </c>
    </row>
    <row r="10" spans="1:17" x14ac:dyDescent="0.25">
      <c r="A10" s="1" t="s">
        <v>72</v>
      </c>
      <c r="B10" s="145" t="s">
        <v>73</v>
      </c>
      <c r="C10" s="232">
        <v>0.75069999999999992</v>
      </c>
      <c r="D10" s="147">
        <v>-0.11107164002368275</v>
      </c>
      <c r="E10" s="232">
        <v>0.82779999999999998</v>
      </c>
      <c r="F10" s="147">
        <f t="shared" si="0"/>
        <v>0.10270414280005347</v>
      </c>
      <c r="G10" s="232">
        <v>0.2339</v>
      </c>
      <c r="H10" s="147">
        <f t="shared" si="0"/>
        <v>-0.71744382701135545</v>
      </c>
      <c r="I10" s="232">
        <v>0.78700000000000003</v>
      </c>
      <c r="J10" s="147">
        <f t="shared" si="0"/>
        <v>2.3646857631466442</v>
      </c>
      <c r="K10" s="232">
        <v>0.87060000000000004</v>
      </c>
      <c r="L10" s="147">
        <f t="shared" si="0"/>
        <v>0.10622617534942824</v>
      </c>
      <c r="M10" s="232">
        <v>0.89639999999999997</v>
      </c>
      <c r="N10" s="147">
        <f t="shared" si="1"/>
        <v>2.9634734665747731E-2</v>
      </c>
      <c r="O10" s="147">
        <f t="shared" ref="O10:O14" si="2">IFERROR(M10/C10-1,"-")</f>
        <v>0.19408552018116443</v>
      </c>
    </row>
    <row r="11" spans="1:17" x14ac:dyDescent="0.25">
      <c r="A11" s="1" t="s">
        <v>74</v>
      </c>
      <c r="B11" s="145" t="s">
        <v>75</v>
      </c>
      <c r="C11" s="232">
        <v>0.72499999999999998</v>
      </c>
      <c r="D11" s="147">
        <v>-0.10427477143563135</v>
      </c>
      <c r="E11" s="232">
        <v>0.36729999999999996</v>
      </c>
      <c r="F11" s="147">
        <f t="shared" si="0"/>
        <v>-0.49337931034482763</v>
      </c>
      <c r="G11" s="232">
        <v>0.25269999999999998</v>
      </c>
      <c r="H11" s="147">
        <f t="shared" si="0"/>
        <v>-0.31200653416825486</v>
      </c>
      <c r="I11" s="232">
        <v>0.74909999999999999</v>
      </c>
      <c r="J11" s="147">
        <f t="shared" si="0"/>
        <v>1.9643846458250893</v>
      </c>
      <c r="K11" s="232">
        <v>0.73480000000000001</v>
      </c>
      <c r="L11" s="147">
        <f t="shared" si="0"/>
        <v>-1.9089574155653377E-2</v>
      </c>
      <c r="M11" s="232">
        <v>0.88939999999999997</v>
      </c>
      <c r="N11" s="147">
        <f t="shared" si="1"/>
        <v>0.21039738704409361</v>
      </c>
      <c r="O11" s="147">
        <f t="shared" si="2"/>
        <v>0.22675862068965524</v>
      </c>
    </row>
    <row r="12" spans="1:17" x14ac:dyDescent="0.25">
      <c r="A12" s="1" t="s">
        <v>76</v>
      </c>
      <c r="B12" s="145" t="s">
        <v>77</v>
      </c>
      <c r="C12" s="232">
        <v>0.68720000000000003</v>
      </c>
      <c r="D12" s="147">
        <v>-7.5349838536060254E-2</v>
      </c>
      <c r="E12" s="232">
        <v>0</v>
      </c>
      <c r="F12" s="147">
        <f t="shared" si="0"/>
        <v>-1</v>
      </c>
      <c r="G12" s="232">
        <v>0.2611</v>
      </c>
      <c r="H12" s="147" t="str">
        <f t="shared" si="0"/>
        <v>-</v>
      </c>
      <c r="I12" s="232">
        <v>0.79280000000000006</v>
      </c>
      <c r="J12" s="147">
        <f t="shared" si="0"/>
        <v>2.0363845270011494</v>
      </c>
      <c r="K12" s="232">
        <v>0.78159999999999996</v>
      </c>
      <c r="L12" s="147">
        <f t="shared" si="0"/>
        <v>-1.4127144298688332E-2</v>
      </c>
      <c r="M12" s="232">
        <v>0.80359999999999998</v>
      </c>
      <c r="N12" s="147">
        <f t="shared" si="1"/>
        <v>2.814738996929389E-2</v>
      </c>
      <c r="O12" s="147">
        <f t="shared" si="2"/>
        <v>0.16938300349243307</v>
      </c>
    </row>
    <row r="13" spans="1:17" x14ac:dyDescent="0.25">
      <c r="A13" s="1" t="s">
        <v>78</v>
      </c>
      <c r="B13" s="145" t="s">
        <v>79</v>
      </c>
      <c r="C13" s="232">
        <v>0.60509999999999997</v>
      </c>
      <c r="D13" s="147">
        <v>-0.22293566200077064</v>
      </c>
      <c r="E13" s="232">
        <v>0</v>
      </c>
      <c r="F13" s="147">
        <f t="shared" si="0"/>
        <v>-1</v>
      </c>
      <c r="G13" s="232">
        <v>0.27500000000000002</v>
      </c>
      <c r="H13" s="147" t="str">
        <f t="shared" si="0"/>
        <v>-</v>
      </c>
      <c r="I13" s="232">
        <v>0.63340000000000007</v>
      </c>
      <c r="J13" s="147">
        <f t="shared" si="0"/>
        <v>1.3032727272727271</v>
      </c>
      <c r="K13" s="232">
        <v>0.73349999999999993</v>
      </c>
      <c r="L13" s="147">
        <f t="shared" si="0"/>
        <v>0.15803599621092501</v>
      </c>
      <c r="M13" s="232">
        <v>0.80420000000000003</v>
      </c>
      <c r="N13" s="147">
        <f t="shared" si="1"/>
        <v>9.6387184730743147E-2</v>
      </c>
      <c r="O13" s="147">
        <f t="shared" si="2"/>
        <v>0.32903652288877883</v>
      </c>
    </row>
    <row r="14" spans="1:17" x14ac:dyDescent="0.25">
      <c r="A14" s="1" t="s">
        <v>80</v>
      </c>
      <c r="B14" s="145" t="s">
        <v>81</v>
      </c>
      <c r="C14" s="232">
        <v>0.70519999999999994</v>
      </c>
      <c r="D14" s="147">
        <v>-0.12701163654369896</v>
      </c>
      <c r="E14" s="232">
        <v>0</v>
      </c>
      <c r="F14" s="147">
        <f t="shared" si="0"/>
        <v>-1</v>
      </c>
      <c r="G14" s="232">
        <v>0.20440000000000003</v>
      </c>
      <c r="H14" s="147" t="str">
        <f t="shared" si="0"/>
        <v>-</v>
      </c>
      <c r="I14" s="232">
        <v>0.6873999999999999</v>
      </c>
      <c r="J14" s="147">
        <f t="shared" si="0"/>
        <v>2.363013698630136</v>
      </c>
      <c r="K14" s="232">
        <v>0.76780000000000004</v>
      </c>
      <c r="L14" s="147">
        <f t="shared" si="0"/>
        <v>0.11696246726796655</v>
      </c>
      <c r="M14" s="232">
        <v>0.81640000000000001</v>
      </c>
      <c r="N14" s="147">
        <f t="shared" si="1"/>
        <v>6.3297733784839716E-2</v>
      </c>
      <c r="O14" s="147">
        <f t="shared" si="2"/>
        <v>0.15768576290414082</v>
      </c>
    </row>
    <row r="15" spans="1:17" x14ac:dyDescent="0.25">
      <c r="A15" s="1" t="s">
        <v>82</v>
      </c>
      <c r="B15" s="145" t="s">
        <v>83</v>
      </c>
      <c r="C15" s="232">
        <v>0.84950000000000003</v>
      </c>
      <c r="D15" s="147">
        <v>-4.7859224389150357E-2</v>
      </c>
      <c r="E15" s="232">
        <v>0</v>
      </c>
      <c r="F15" s="147">
        <f t="shared" si="0"/>
        <v>-1</v>
      </c>
      <c r="G15" s="232">
        <v>0.39960000000000001</v>
      </c>
      <c r="H15" s="147" t="str">
        <f t="shared" si="0"/>
        <v>-</v>
      </c>
      <c r="I15" s="232">
        <v>0.80249999999999999</v>
      </c>
      <c r="J15" s="147">
        <f t="shared" si="0"/>
        <v>1.008258258258258</v>
      </c>
      <c r="K15" s="232">
        <v>0.83689999999999998</v>
      </c>
      <c r="L15" s="147">
        <f t="shared" si="0"/>
        <v>4.2866043613707161E-2</v>
      </c>
      <c r="M15" s="232">
        <v>0.87379999999999991</v>
      </c>
      <c r="N15" s="147">
        <f>IFERROR(M15/K15-1,"-")</f>
        <v>4.4091289281873447E-2</v>
      </c>
      <c r="O15" s="147">
        <f>IFERROR(M15/C15-1,"-")</f>
        <v>2.8605061801059373E-2</v>
      </c>
    </row>
    <row r="16" spans="1:17" x14ac:dyDescent="0.25">
      <c r="A16" s="1" t="s">
        <v>84</v>
      </c>
      <c r="B16" s="145" t="s">
        <v>85</v>
      </c>
      <c r="C16" s="232">
        <v>0.85140000000000005</v>
      </c>
      <c r="D16" s="147">
        <v>-0.16093426628560159</v>
      </c>
      <c r="E16" s="232">
        <v>0.43909999999999999</v>
      </c>
      <c r="F16" s="147">
        <f t="shared" si="0"/>
        <v>-0.48426121681935641</v>
      </c>
      <c r="G16" s="232">
        <v>0.62039999999999995</v>
      </c>
      <c r="H16" s="147">
        <f t="shared" si="0"/>
        <v>0.41289000227738559</v>
      </c>
      <c r="I16" s="232">
        <v>0.89769999999999994</v>
      </c>
      <c r="J16" s="147">
        <f t="shared" si="0"/>
        <v>0.44696969696969702</v>
      </c>
      <c r="K16" s="232">
        <v>0.91459999999999997</v>
      </c>
      <c r="L16" s="147">
        <f t="shared" si="0"/>
        <v>1.8825888381419187E-2</v>
      </c>
      <c r="M16" s="232"/>
      <c r="N16" s="147"/>
      <c r="O16" s="147"/>
    </row>
    <row r="17" spans="1:30" x14ac:dyDescent="0.25">
      <c r="A17" s="1" t="s">
        <v>86</v>
      </c>
      <c r="B17" s="145" t="s">
        <v>87</v>
      </c>
      <c r="C17" s="232">
        <v>0.79400000000000004</v>
      </c>
      <c r="D17" s="147">
        <v>-6.3126843657817067E-2</v>
      </c>
      <c r="E17" s="232">
        <v>0.20370000000000002</v>
      </c>
      <c r="F17" s="147">
        <f t="shared" si="0"/>
        <v>-0.74345088161209061</v>
      </c>
      <c r="G17" s="232">
        <v>0.5484</v>
      </c>
      <c r="H17" s="147">
        <f t="shared" si="0"/>
        <v>1.6921944035346095</v>
      </c>
      <c r="I17" s="232">
        <v>0.70709999999999995</v>
      </c>
      <c r="J17" s="147">
        <f t="shared" si="0"/>
        <v>0.2893873085339167</v>
      </c>
      <c r="K17" s="232">
        <v>0.78359999999999996</v>
      </c>
      <c r="L17" s="147">
        <f t="shared" si="0"/>
        <v>0.10818837505303347</v>
      </c>
      <c r="M17" s="232"/>
      <c r="N17" s="147"/>
      <c r="O17" s="147"/>
    </row>
    <row r="18" spans="1:30" x14ac:dyDescent="0.25">
      <c r="A18" s="1" t="s">
        <v>88</v>
      </c>
      <c r="B18" s="145" t="s">
        <v>89</v>
      </c>
      <c r="C18" s="232">
        <v>0.75609999999999999</v>
      </c>
      <c r="D18" s="147">
        <v>-5.6526079361118087E-2</v>
      </c>
      <c r="E18" s="232">
        <v>0.20949999999999999</v>
      </c>
      <c r="F18" s="147">
        <f t="shared" si="0"/>
        <v>-0.72292024864435922</v>
      </c>
      <c r="G18" s="232">
        <v>0.69010000000000005</v>
      </c>
      <c r="H18" s="147">
        <f t="shared" si="0"/>
        <v>2.2940334128878286</v>
      </c>
      <c r="I18" s="232">
        <v>0.77500000000000002</v>
      </c>
      <c r="J18" s="147">
        <f t="shared" si="0"/>
        <v>0.12302564845674535</v>
      </c>
      <c r="K18" s="232">
        <v>0.85840000000000005</v>
      </c>
      <c r="L18" s="147">
        <f t="shared" si="0"/>
        <v>0.10761290322580641</v>
      </c>
      <c r="M18" s="232"/>
      <c r="N18" s="147"/>
      <c r="O18" s="147"/>
      <c r="AC18" s="233"/>
    </row>
    <row r="19" spans="1:30" x14ac:dyDescent="0.25">
      <c r="A19" s="1" t="s">
        <v>90</v>
      </c>
      <c r="B19" s="145" t="s">
        <v>91</v>
      </c>
      <c r="C19" s="232">
        <v>0.70299999999999996</v>
      </c>
      <c r="D19" s="147">
        <v>-2.279677509035305E-2</v>
      </c>
      <c r="E19" s="232">
        <v>0.27260000000000001</v>
      </c>
      <c r="F19" s="147">
        <f t="shared" si="0"/>
        <v>-0.61223328591749637</v>
      </c>
      <c r="G19" s="232">
        <v>0.71479999999999999</v>
      </c>
      <c r="H19" s="147">
        <f t="shared" si="0"/>
        <v>1.6221570066030813</v>
      </c>
      <c r="I19" s="232">
        <v>0.79510000000000003</v>
      </c>
      <c r="J19" s="147">
        <f t="shared" si="0"/>
        <v>0.11233911583659761</v>
      </c>
      <c r="K19" s="232">
        <v>0.85420000000000007</v>
      </c>
      <c r="L19" s="147">
        <f t="shared" si="0"/>
        <v>7.4330272921645069E-2</v>
      </c>
      <c r="M19" s="232"/>
      <c r="N19" s="147"/>
      <c r="O19" s="147"/>
      <c r="AC19" s="233"/>
      <c r="AD19" s="233"/>
    </row>
    <row r="20" spans="1:30" x14ac:dyDescent="0.25">
      <c r="A20" s="1" t="s">
        <v>92</v>
      </c>
      <c r="B20" s="145" t="s">
        <v>93</v>
      </c>
      <c r="C20" s="232">
        <v>0.69980000000000009</v>
      </c>
      <c r="D20" s="147">
        <v>-3.7678767876787478E-2</v>
      </c>
      <c r="E20" s="232">
        <v>0.2797</v>
      </c>
      <c r="F20" s="147">
        <f t="shared" si="0"/>
        <v>-0.60031437553586742</v>
      </c>
      <c r="G20" s="232">
        <v>0.61990000000000001</v>
      </c>
      <c r="H20" s="147">
        <f t="shared" si="0"/>
        <v>1.2163031819806935</v>
      </c>
      <c r="I20" s="232">
        <v>0.78520000000000001</v>
      </c>
      <c r="J20" s="147">
        <f t="shared" si="0"/>
        <v>0.26665591224391028</v>
      </c>
      <c r="K20" s="232">
        <v>0.79709999999999992</v>
      </c>
      <c r="L20" s="147">
        <f t="shared" si="0"/>
        <v>1.5155374426897517E-2</v>
      </c>
      <c r="M20" s="232"/>
      <c r="N20" s="147"/>
      <c r="O20" s="147"/>
      <c r="P20" s="153"/>
    </row>
    <row r="21" spans="1:30" ht="15.75" x14ac:dyDescent="0.25">
      <c r="A21" s="1" t="s">
        <v>0</v>
      </c>
      <c r="B21" s="148" t="s">
        <v>30</v>
      </c>
      <c r="C21" s="234">
        <v>0.73831679821858165</v>
      </c>
      <c r="D21" s="150">
        <v>-9.7756482768002639E-2</v>
      </c>
      <c r="E21" s="234">
        <v>0.49125694136118242</v>
      </c>
      <c r="F21" s="150">
        <v>-0.33462581029377603</v>
      </c>
      <c r="G21" s="234">
        <v>0.48201408869433904</v>
      </c>
      <c r="H21" s="150">
        <v>-1.881470140906949E-2</v>
      </c>
      <c r="I21" s="234">
        <v>0.74892677369097149</v>
      </c>
      <c r="J21" s="150">
        <v>0.5537445714909186</v>
      </c>
      <c r="K21" s="234">
        <v>0.81331329152256404</v>
      </c>
      <c r="L21" s="150">
        <v>8.5971713248110149E-2</v>
      </c>
      <c r="M21" s="234"/>
      <c r="N21" s="150"/>
      <c r="O21" s="150"/>
      <c r="P21" s="235"/>
    </row>
    <row r="22" spans="1:30" ht="6" customHeight="1" x14ac:dyDescent="0.25">
      <c r="P22" s="235"/>
    </row>
    <row r="23" spans="1:30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236"/>
      <c r="P23" s="235"/>
    </row>
    <row r="24" spans="1:30" x14ac:dyDescent="0.25">
      <c r="C24" s="237"/>
      <c r="K24" s="237"/>
      <c r="M24" s="237"/>
      <c r="N24" s="147"/>
      <c r="O24" s="237"/>
      <c r="P24" s="235"/>
    </row>
    <row r="26" spans="1:30" ht="21.75" customHeight="1" thickBot="1" x14ac:dyDescent="0.3">
      <c r="B26" s="12" t="s">
        <v>310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Q26" s="1" t="s">
        <v>153</v>
      </c>
    </row>
    <row r="27" spans="1:30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Q27" s="1" t="s">
        <v>154</v>
      </c>
    </row>
    <row r="28" spans="1:30" ht="22.5" thickTop="1" thickBot="1" x14ac:dyDescent="0.3">
      <c r="B28" s="136"/>
      <c r="C28" s="133" t="s">
        <v>60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</row>
    <row r="29" spans="1:30" ht="22.5" thickTop="1" thickBot="1" x14ac:dyDescent="0.3">
      <c r="B29" s="136"/>
      <c r="C29" s="137">
        <v>2019</v>
      </c>
      <c r="D29" s="138"/>
      <c r="E29" s="139" t="s">
        <v>285</v>
      </c>
      <c r="F29" s="138"/>
      <c r="G29" s="139" t="s">
        <v>286</v>
      </c>
      <c r="H29" s="138"/>
      <c r="I29" s="139" t="s">
        <v>287</v>
      </c>
      <c r="J29" s="138"/>
      <c r="K29" s="139">
        <v>2023</v>
      </c>
      <c r="L29" s="138"/>
      <c r="M29" s="139">
        <v>2024</v>
      </c>
      <c r="N29" s="140"/>
      <c r="O29" s="141"/>
    </row>
    <row r="30" spans="1:30" ht="16.5" thickTop="1" thickBot="1" x14ac:dyDescent="0.3">
      <c r="B30" s="107"/>
      <c r="C30" s="142" t="s">
        <v>69</v>
      </c>
      <c r="D30" s="143" t="str">
        <f>CONCATENATE("var ",RIGHT(C29,2),"/",RIGHT(C29-1,2))</f>
        <v>var 19/18</v>
      </c>
      <c r="E30" s="144" t="s">
        <v>69</v>
      </c>
      <c r="F30" s="143" t="str">
        <f>CONCATENATE("var ",RIGHT(E29,2),"/",RIGHT(C29,2))</f>
        <v>var 20/19</v>
      </c>
      <c r="G30" s="144" t="s">
        <v>69</v>
      </c>
      <c r="H30" s="143" t="str">
        <f>CONCATENATE("var ",RIGHT(G29,2),"/",RIGHT(E29,2))</f>
        <v>var 21/20</v>
      </c>
      <c r="I30" s="144" t="s">
        <v>69</v>
      </c>
      <c r="J30" s="143" t="str">
        <f>CONCATENATE("var ",RIGHT(I29,2),"/",RIGHT(G29,2))</f>
        <v>var 22/21</v>
      </c>
      <c r="K30" s="144" t="s">
        <v>69</v>
      </c>
      <c r="L30" s="143" t="str">
        <f>CONCATENATE("var ",RIGHT(K29,2),"/",RIGHT(I29,2))</f>
        <v>var 23/22</v>
      </c>
      <c r="M30" s="144" t="s">
        <v>69</v>
      </c>
      <c r="N30" s="143" t="str">
        <f>CONCATENATE("var ",RIGHT(M29,2),"/",RIGHT(K29,2))</f>
        <v>var 24/23</v>
      </c>
      <c r="O30" s="143" t="str">
        <f>CONCATENATE("var ",RIGHT(M29,2),"/",RIGHT(C29,2))</f>
        <v>var 24/19</v>
      </c>
    </row>
    <row r="31" spans="1:30" x14ac:dyDescent="0.25">
      <c r="B31" s="145" t="s">
        <v>71</v>
      </c>
      <c r="C31" s="232">
        <v>0.8387</v>
      </c>
      <c r="D31" s="147"/>
      <c r="E31" s="232">
        <v>0.8327</v>
      </c>
      <c r="F31" s="147">
        <f t="shared" ref="F31:J43" si="3">IFERROR(E31/C31-1,"-")</f>
        <v>-7.1539286991773032E-3</v>
      </c>
      <c r="G31" s="232">
        <v>0.32579999999999998</v>
      </c>
      <c r="H31" s="147">
        <f t="shared" si="3"/>
        <v>-0.60874264440975145</v>
      </c>
      <c r="I31" s="232">
        <v>0.61520000000000008</v>
      </c>
      <c r="J31" s="147">
        <f t="shared" si="3"/>
        <v>0.88827501534683884</v>
      </c>
      <c r="K31" s="232">
        <v>0.91280000000000006</v>
      </c>
      <c r="L31" s="147">
        <f t="shared" ref="L31:L43" si="4">IFERROR(K31/I31-1,"-")</f>
        <v>0.48374512353706112</v>
      </c>
      <c r="M31" s="232">
        <v>0.96530000000000005</v>
      </c>
      <c r="N31" s="147">
        <f t="shared" ref="N31:N39" si="5">IFERROR(M31/K31-1,"-")</f>
        <v>5.7515337423312829E-2</v>
      </c>
      <c r="O31" s="147">
        <f>IFERROR(M31/C31-1,"-")</f>
        <v>0.1509478955526411</v>
      </c>
    </row>
    <row r="32" spans="1:30" x14ac:dyDescent="0.25">
      <c r="B32" s="145" t="s">
        <v>73</v>
      </c>
      <c r="C32" s="232">
        <v>0.82120000000000004</v>
      </c>
      <c r="D32" s="147"/>
      <c r="E32" s="232">
        <v>0.9698</v>
      </c>
      <c r="F32" s="147">
        <f t="shared" si="3"/>
        <v>0.18095470043838269</v>
      </c>
      <c r="G32" s="232">
        <v>0.40229999999999999</v>
      </c>
      <c r="H32" s="147">
        <f t="shared" si="3"/>
        <v>-0.58517220045370177</v>
      </c>
      <c r="I32" s="232">
        <v>0.86180000000000012</v>
      </c>
      <c r="J32" s="147">
        <f t="shared" si="3"/>
        <v>1.1421824509072835</v>
      </c>
      <c r="K32" s="232">
        <v>0.96200000000000008</v>
      </c>
      <c r="L32" s="147">
        <f t="shared" si="4"/>
        <v>0.11626827570201903</v>
      </c>
      <c r="M32" s="232">
        <v>1.0661</v>
      </c>
      <c r="N32" s="147">
        <f t="shared" si="5"/>
        <v>0.10821205821205826</v>
      </c>
      <c r="O32" s="147">
        <f t="shared" ref="O32:O39" si="6">IFERROR(M32/C32-1,"-")</f>
        <v>0.29822211397954224</v>
      </c>
    </row>
    <row r="33" spans="2:17" x14ac:dyDescent="0.25">
      <c r="B33" s="145" t="s">
        <v>75</v>
      </c>
      <c r="C33" s="232">
        <v>0.81459999999999999</v>
      </c>
      <c r="D33" s="147"/>
      <c r="E33" s="232">
        <v>0.39979999999999999</v>
      </c>
      <c r="F33" s="147">
        <f t="shared" si="3"/>
        <v>-0.50920697274736071</v>
      </c>
      <c r="G33" s="232">
        <v>0.41789999999999999</v>
      </c>
      <c r="H33" s="147">
        <f t="shared" si="3"/>
        <v>4.5272636318159032E-2</v>
      </c>
      <c r="I33" s="232">
        <v>0.8236</v>
      </c>
      <c r="J33" s="147">
        <f t="shared" si="3"/>
        <v>0.97080641301746828</v>
      </c>
      <c r="K33" s="232">
        <v>0.7944</v>
      </c>
      <c r="L33" s="147">
        <f t="shared" si="4"/>
        <v>-3.5454103933948544E-2</v>
      </c>
      <c r="M33" s="232">
        <v>0.98959999999999992</v>
      </c>
      <c r="N33" s="147">
        <f t="shared" si="5"/>
        <v>0.2457200402819737</v>
      </c>
      <c r="O33" s="147">
        <f t="shared" si="6"/>
        <v>0.21482936410508224</v>
      </c>
    </row>
    <row r="34" spans="2:17" x14ac:dyDescent="0.25">
      <c r="B34" s="145" t="s">
        <v>77</v>
      </c>
      <c r="C34" s="232">
        <v>0.81810000000000005</v>
      </c>
      <c r="D34" s="147"/>
      <c r="E34" s="232">
        <v>0</v>
      </c>
      <c r="F34" s="147">
        <f t="shared" si="3"/>
        <v>-1</v>
      </c>
      <c r="G34" s="232">
        <v>0.40389999999999998</v>
      </c>
      <c r="H34" s="147" t="str">
        <f t="shared" si="3"/>
        <v>-</v>
      </c>
      <c r="I34" s="232">
        <v>0.90949999999999998</v>
      </c>
      <c r="J34" s="147">
        <f t="shared" si="3"/>
        <v>1.2517949987620698</v>
      </c>
      <c r="K34" s="232">
        <v>0.88819999999999988</v>
      </c>
      <c r="L34" s="147">
        <f t="shared" si="4"/>
        <v>-2.3419461242440986E-2</v>
      </c>
      <c r="M34" s="232">
        <v>0.91859999999999997</v>
      </c>
      <c r="N34" s="147">
        <f t="shared" si="5"/>
        <v>3.4226525557307097E-2</v>
      </c>
      <c r="O34" s="147">
        <f t="shared" si="6"/>
        <v>0.12284561789512272</v>
      </c>
    </row>
    <row r="35" spans="2:17" x14ac:dyDescent="0.25">
      <c r="B35" s="145" t="s">
        <v>79</v>
      </c>
      <c r="C35" s="232">
        <v>0.75599999999999989</v>
      </c>
      <c r="D35" s="147"/>
      <c r="E35" s="232">
        <v>0</v>
      </c>
      <c r="F35" s="147">
        <f t="shared" si="3"/>
        <v>-1</v>
      </c>
      <c r="G35" s="232">
        <v>0.43189999999999995</v>
      </c>
      <c r="H35" s="147" t="str">
        <f t="shared" si="3"/>
        <v>-</v>
      </c>
      <c r="I35" s="232">
        <v>0.76180000000000003</v>
      </c>
      <c r="J35" s="147">
        <f t="shared" si="3"/>
        <v>0.76383422088446418</v>
      </c>
      <c r="K35" s="232">
        <v>0.872</v>
      </c>
      <c r="L35" s="147">
        <f t="shared" si="4"/>
        <v>0.14465739039117875</v>
      </c>
      <c r="M35" s="232">
        <v>0.94200000000000006</v>
      </c>
      <c r="N35" s="147">
        <f t="shared" si="5"/>
        <v>8.0275229357798183E-2</v>
      </c>
      <c r="O35" s="147">
        <f t="shared" si="6"/>
        <v>0.24603174603174627</v>
      </c>
    </row>
    <row r="36" spans="2:17" x14ac:dyDescent="0.25">
      <c r="B36" s="145" t="s">
        <v>81</v>
      </c>
      <c r="C36" s="232">
        <v>0.81430000000000002</v>
      </c>
      <c r="D36" s="147"/>
      <c r="E36" s="232">
        <v>0</v>
      </c>
      <c r="F36" s="147">
        <f t="shared" si="3"/>
        <v>-1</v>
      </c>
      <c r="G36" s="232">
        <v>0.26039999999999996</v>
      </c>
      <c r="H36" s="147" t="str">
        <f t="shared" si="3"/>
        <v>-</v>
      </c>
      <c r="I36" s="232">
        <v>0.81559999999999999</v>
      </c>
      <c r="J36" s="147">
        <f t="shared" si="3"/>
        <v>2.1321044546851002</v>
      </c>
      <c r="K36" s="232">
        <v>0.9104000000000001</v>
      </c>
      <c r="L36" s="147">
        <f t="shared" si="4"/>
        <v>0.11623344776851408</v>
      </c>
      <c r="M36" s="232">
        <v>0.96189999999999998</v>
      </c>
      <c r="N36" s="147">
        <f t="shared" si="5"/>
        <v>5.656854130052702E-2</v>
      </c>
      <c r="O36" s="147">
        <f t="shared" si="6"/>
        <v>0.18125997789512449</v>
      </c>
    </row>
    <row r="37" spans="2:17" x14ac:dyDescent="0.25">
      <c r="B37" s="145" t="s">
        <v>83</v>
      </c>
      <c r="C37" s="232">
        <v>0.92040000000000011</v>
      </c>
      <c r="D37" s="147"/>
      <c r="E37" s="232">
        <v>0</v>
      </c>
      <c r="F37" s="147">
        <f t="shared" si="3"/>
        <v>-1</v>
      </c>
      <c r="G37" s="232">
        <v>0.4869</v>
      </c>
      <c r="H37" s="147" t="str">
        <f t="shared" si="3"/>
        <v>-</v>
      </c>
      <c r="I37" s="232">
        <v>0.92709999999999992</v>
      </c>
      <c r="J37" s="147">
        <f t="shared" si="3"/>
        <v>0.90408708153624961</v>
      </c>
      <c r="K37" s="232">
        <v>0.94920000000000004</v>
      </c>
      <c r="L37" s="147">
        <f t="shared" si="4"/>
        <v>2.3837773702944709E-2</v>
      </c>
      <c r="M37" s="232">
        <v>0.99629999999999996</v>
      </c>
      <c r="N37" s="147">
        <f t="shared" si="5"/>
        <v>4.9620733249051696E-2</v>
      </c>
      <c r="O37" s="147">
        <f t="shared" si="6"/>
        <v>8.2464146023467855E-2</v>
      </c>
    </row>
    <row r="38" spans="2:17" x14ac:dyDescent="0.25">
      <c r="B38" s="145" t="s">
        <v>85</v>
      </c>
      <c r="C38" s="232">
        <v>0.97860000000000003</v>
      </c>
      <c r="D38" s="147"/>
      <c r="E38" s="232">
        <v>0.52979999999999994</v>
      </c>
      <c r="F38" s="147">
        <f t="shared" si="3"/>
        <v>-0.45861434702636428</v>
      </c>
      <c r="G38" s="232">
        <v>0.78590000000000004</v>
      </c>
      <c r="H38" s="147">
        <f t="shared" si="3"/>
        <v>0.48338995847489641</v>
      </c>
      <c r="I38" s="232">
        <v>1.0247999999999999</v>
      </c>
      <c r="J38" s="147">
        <f t="shared" si="3"/>
        <v>0.30398269499936359</v>
      </c>
      <c r="K38" s="232">
        <v>1.0207999999999999</v>
      </c>
      <c r="L38" s="147">
        <f t="shared" si="4"/>
        <v>-3.9032006245121043E-3</v>
      </c>
      <c r="M38" s="232"/>
      <c r="N38" s="147"/>
      <c r="O38" s="147"/>
    </row>
    <row r="39" spans="2:17" x14ac:dyDescent="0.25">
      <c r="B39" s="145" t="s">
        <v>87</v>
      </c>
      <c r="C39" s="232">
        <v>0.94879999999999998</v>
      </c>
      <c r="D39" s="147"/>
      <c r="E39" s="232">
        <v>0.25850000000000001</v>
      </c>
      <c r="F39" s="147">
        <f t="shared" si="3"/>
        <v>-0.7275505902192243</v>
      </c>
      <c r="G39" s="232">
        <v>0.68519999999999992</v>
      </c>
      <c r="H39" s="147">
        <f t="shared" si="3"/>
        <v>1.6506769825918757</v>
      </c>
      <c r="I39" s="232">
        <v>0.81950000000000001</v>
      </c>
      <c r="J39" s="147">
        <f t="shared" si="3"/>
        <v>0.19600116754232366</v>
      </c>
      <c r="K39" s="232">
        <v>0.88959999999999995</v>
      </c>
      <c r="L39" s="147">
        <f t="shared" si="4"/>
        <v>8.5539963392312401E-2</v>
      </c>
      <c r="M39" s="232"/>
      <c r="N39" s="147"/>
      <c r="O39" s="147"/>
    </row>
    <row r="40" spans="2:17" x14ac:dyDescent="0.25">
      <c r="B40" s="145" t="s">
        <v>89</v>
      </c>
      <c r="C40" s="232">
        <v>0.90969999999999995</v>
      </c>
      <c r="D40" s="147"/>
      <c r="E40" s="232">
        <v>0.28689999999999999</v>
      </c>
      <c r="F40" s="147">
        <f t="shared" si="3"/>
        <v>-0.68462130372650321</v>
      </c>
      <c r="G40" s="232">
        <v>0.79390000000000005</v>
      </c>
      <c r="H40" s="147">
        <f t="shared" si="3"/>
        <v>1.7671662600209137</v>
      </c>
      <c r="I40" s="232">
        <v>0.8881</v>
      </c>
      <c r="J40" s="147">
        <f t="shared" si="3"/>
        <v>0.11865474241088281</v>
      </c>
      <c r="K40" s="232">
        <v>0.97180000000000011</v>
      </c>
      <c r="L40" s="147">
        <f t="shared" si="4"/>
        <v>9.424614345231408E-2</v>
      </c>
      <c r="M40" s="232"/>
      <c r="N40" s="147"/>
      <c r="O40" s="147"/>
    </row>
    <row r="41" spans="2:17" x14ac:dyDescent="0.25">
      <c r="B41" s="145" t="s">
        <v>91</v>
      </c>
      <c r="C41" s="232">
        <v>0.78599999999999992</v>
      </c>
      <c r="D41" s="147"/>
      <c r="E41" s="232">
        <v>0.38200000000000001</v>
      </c>
      <c r="F41" s="147">
        <f t="shared" si="3"/>
        <v>-0.51399491094147576</v>
      </c>
      <c r="G41" s="232">
        <v>0.8012999999999999</v>
      </c>
      <c r="H41" s="147">
        <f t="shared" si="3"/>
        <v>1.0976439790575911</v>
      </c>
      <c r="I41" s="232">
        <v>0.87360000000000004</v>
      </c>
      <c r="J41" s="147">
        <f t="shared" si="3"/>
        <v>9.0228378884313232E-2</v>
      </c>
      <c r="K41" s="232">
        <v>0.95010000000000006</v>
      </c>
      <c r="L41" s="147">
        <f t="shared" si="4"/>
        <v>8.7568681318681341E-2</v>
      </c>
      <c r="M41" s="232"/>
      <c r="N41" s="147"/>
      <c r="O41" s="147"/>
    </row>
    <row r="42" spans="2:17" x14ac:dyDescent="0.25">
      <c r="B42" s="145" t="s">
        <v>93</v>
      </c>
      <c r="C42" s="232">
        <v>0.79469999999999996</v>
      </c>
      <c r="D42" s="147"/>
      <c r="E42" s="232">
        <v>0.39159999999999995</v>
      </c>
      <c r="F42" s="147">
        <f t="shared" si="3"/>
        <v>-0.50723543475525368</v>
      </c>
      <c r="G42" s="232">
        <v>0.66610000000000003</v>
      </c>
      <c r="H42" s="147">
        <f t="shared" si="3"/>
        <v>0.70097037793667027</v>
      </c>
      <c r="I42" s="232">
        <v>0.86670000000000003</v>
      </c>
      <c r="J42" s="147">
        <f t="shared" si="3"/>
        <v>0.30115598258519749</v>
      </c>
      <c r="K42" s="232">
        <v>0.87</v>
      </c>
      <c r="L42" s="147">
        <f t="shared" si="4"/>
        <v>3.8075458636206427E-3</v>
      </c>
      <c r="M42" s="232"/>
      <c r="N42" s="147"/>
      <c r="O42" s="147"/>
    </row>
    <row r="43" spans="2:17" ht="15.75" x14ac:dyDescent="0.25">
      <c r="B43" s="148" t="s">
        <v>30</v>
      </c>
      <c r="C43" s="234">
        <v>0.85041836356904854</v>
      </c>
      <c r="D43" s="150"/>
      <c r="E43" s="234">
        <v>0.52310000000000001</v>
      </c>
      <c r="F43" s="150">
        <v>-0.38489098729636306</v>
      </c>
      <c r="G43" s="234">
        <v>0.61734478770601819</v>
      </c>
      <c r="H43" s="150">
        <v>0.18016591035369567</v>
      </c>
      <c r="I43" s="234">
        <v>0.84878834356712252</v>
      </c>
      <c r="J43" s="150">
        <v>0.3749016116603523</v>
      </c>
      <c r="K43" s="234">
        <v>0.9159504223366709</v>
      </c>
      <c r="L43" s="150">
        <v>7.9127004133082934E-2</v>
      </c>
      <c r="M43" s="234"/>
      <c r="N43" s="150"/>
      <c r="O43" s="150"/>
    </row>
    <row r="44" spans="2:17" ht="6" customHeight="1" x14ac:dyDescent="0.25"/>
    <row r="45" spans="2:17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</row>
    <row r="46" spans="2:17" x14ac:dyDescent="0.25">
      <c r="C46" s="237"/>
      <c r="K46" s="237"/>
      <c r="L46" s="237"/>
    </row>
    <row r="48" spans="2:17" ht="21.75" customHeight="1" thickBot="1" x14ac:dyDescent="0.3">
      <c r="B48" s="12" t="s">
        <v>311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Q48" s="1" t="s">
        <v>155</v>
      </c>
    </row>
    <row r="49" spans="2:17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Q49" s="1" t="s">
        <v>156</v>
      </c>
    </row>
    <row r="50" spans="2:17" ht="22.5" thickTop="1" thickBot="1" x14ac:dyDescent="0.3">
      <c r="B50" s="136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5"/>
    </row>
    <row r="51" spans="2:17" ht="22.5" thickTop="1" thickBot="1" x14ac:dyDescent="0.3">
      <c r="B51" s="136"/>
      <c r="C51" s="137">
        <v>2019</v>
      </c>
      <c r="D51" s="138"/>
      <c r="E51" s="139" t="s">
        <v>285</v>
      </c>
      <c r="F51" s="138"/>
      <c r="G51" s="139" t="s">
        <v>286</v>
      </c>
      <c r="H51" s="138"/>
      <c r="I51" s="139" t="s">
        <v>287</v>
      </c>
      <c r="J51" s="138"/>
      <c r="K51" s="139">
        <v>2023</v>
      </c>
      <c r="L51" s="138"/>
      <c r="M51" s="139">
        <v>2024</v>
      </c>
      <c r="N51" s="140"/>
      <c r="O51" s="141"/>
    </row>
    <row r="52" spans="2:17" ht="16.5" thickTop="1" thickBot="1" x14ac:dyDescent="0.3">
      <c r="B52" s="107"/>
      <c r="C52" s="142" t="s">
        <v>69</v>
      </c>
      <c r="D52" s="143" t="str">
        <f>CONCATENATE("var ",RIGHT(C51,2),"/",RIGHT(C51-1,2))</f>
        <v>var 19/18</v>
      </c>
      <c r="E52" s="144" t="s">
        <v>69</v>
      </c>
      <c r="F52" s="143" t="str">
        <f>CONCATENATE("var ",RIGHT(E51,2),"/",RIGHT(C51,2))</f>
        <v>var 20/19</v>
      </c>
      <c r="G52" s="144" t="s">
        <v>69</v>
      </c>
      <c r="H52" s="143" t="str">
        <f>CONCATENATE("var ",RIGHT(G51,2),"/",RIGHT(E51,2))</f>
        <v>var 21/20</v>
      </c>
      <c r="I52" s="144" t="s">
        <v>69</v>
      </c>
      <c r="J52" s="143" t="str">
        <f>CONCATENATE("var ",RIGHT(I51,2),"/",RIGHT(G51,2))</f>
        <v>var 22/21</v>
      </c>
      <c r="K52" s="144" t="s">
        <v>69</v>
      </c>
      <c r="L52" s="143" t="str">
        <f>CONCATENATE("var ",RIGHT(K51,2),"/",RIGHT(I51,2))</f>
        <v>var 23/22</v>
      </c>
      <c r="M52" s="144" t="s">
        <v>69</v>
      </c>
      <c r="N52" s="143" t="str">
        <f>CONCATENATE("var ",RIGHT(M51,2),"/",RIGHT(K51,2))</f>
        <v>var 24/23</v>
      </c>
      <c r="O52" s="143" t="str">
        <f>CONCATENATE("var ",RIGHT(M51,2),"/",RIGHT(C51,2))</f>
        <v>var 24/19</v>
      </c>
    </row>
    <row r="53" spans="2:17" x14ac:dyDescent="0.25">
      <c r="B53" s="145" t="s">
        <v>71</v>
      </c>
      <c r="C53" s="232">
        <v>0.9637</v>
      </c>
      <c r="D53" s="147"/>
      <c r="E53" s="232">
        <v>0</v>
      </c>
      <c r="F53" s="147">
        <f t="shared" ref="F53:J65" si="7">IFERROR(E53/C53-1,"-")</f>
        <v>-1</v>
      </c>
      <c r="G53" s="232">
        <v>0</v>
      </c>
      <c r="H53" s="147" t="str">
        <f t="shared" si="7"/>
        <v>-</v>
      </c>
      <c r="I53" s="232">
        <v>0.63919999999999999</v>
      </c>
      <c r="J53" s="147" t="str">
        <f t="shared" si="7"/>
        <v>-</v>
      </c>
      <c r="K53" s="232">
        <v>0.98719999999999997</v>
      </c>
      <c r="L53" s="147">
        <f t="shared" ref="L53:L65" si="8">IFERROR(K53/I53-1,"-")</f>
        <v>0.54443053817271592</v>
      </c>
      <c r="M53" s="232">
        <v>0.99319999999999997</v>
      </c>
      <c r="N53" s="147">
        <f t="shared" ref="N53:N61" si="9">IFERROR(M53/K53-1,"-")</f>
        <v>6.0777957860616016E-3</v>
      </c>
      <c r="O53" s="147">
        <f>IFERROR(M53/C53-1,"-")</f>
        <v>3.0611186053751238E-2</v>
      </c>
    </row>
    <row r="54" spans="2:17" x14ac:dyDescent="0.25">
      <c r="B54" s="145" t="s">
        <v>73</v>
      </c>
      <c r="C54" s="232">
        <v>0.96040000000000003</v>
      </c>
      <c r="D54" s="147"/>
      <c r="E54" s="232">
        <v>0</v>
      </c>
      <c r="F54" s="147">
        <f t="shared" si="7"/>
        <v>-1</v>
      </c>
      <c r="G54" s="232">
        <v>0</v>
      </c>
      <c r="H54" s="147" t="str">
        <f t="shared" si="7"/>
        <v>-</v>
      </c>
      <c r="I54" s="232">
        <v>0.87879999999999991</v>
      </c>
      <c r="J54" s="147" t="str">
        <f t="shared" si="7"/>
        <v>-</v>
      </c>
      <c r="K54" s="232">
        <v>1.0593000000000001</v>
      </c>
      <c r="L54" s="147">
        <f t="shared" si="8"/>
        <v>0.20539371870732848</v>
      </c>
      <c r="M54" s="232">
        <v>1.1003000000000001</v>
      </c>
      <c r="N54" s="147">
        <f t="shared" si="9"/>
        <v>3.8704805059945224E-2</v>
      </c>
      <c r="O54" s="147">
        <f t="shared" ref="O54:O61" si="10">IFERROR(M54/C54-1,"-")</f>
        <v>0.14566847147022077</v>
      </c>
    </row>
    <row r="55" spans="2:17" x14ac:dyDescent="0.25">
      <c r="B55" s="145" t="s">
        <v>75</v>
      </c>
      <c r="C55" s="232">
        <v>0.9294</v>
      </c>
      <c r="D55" s="147"/>
      <c r="E55" s="232">
        <v>0</v>
      </c>
      <c r="F55" s="147">
        <f t="shared" si="7"/>
        <v>-1</v>
      </c>
      <c r="G55" s="232">
        <v>0</v>
      </c>
      <c r="H55" s="147" t="str">
        <f t="shared" si="7"/>
        <v>-</v>
      </c>
      <c r="I55" s="232">
        <v>0.81900000000000006</v>
      </c>
      <c r="J55" s="147" t="str">
        <f t="shared" si="7"/>
        <v>-</v>
      </c>
      <c r="K55" s="232">
        <v>0.84499999999999997</v>
      </c>
      <c r="L55" s="147">
        <f t="shared" si="8"/>
        <v>3.1746031746031633E-2</v>
      </c>
      <c r="M55" s="232">
        <v>1.0183</v>
      </c>
      <c r="N55" s="147">
        <f t="shared" si="9"/>
        <v>0.20508875739644972</v>
      </c>
      <c r="O55" s="147">
        <f t="shared" si="10"/>
        <v>9.5653109533031966E-2</v>
      </c>
    </row>
    <row r="56" spans="2:17" x14ac:dyDescent="0.25">
      <c r="B56" s="145" t="s">
        <v>77</v>
      </c>
      <c r="C56" s="232">
        <v>0.9274</v>
      </c>
      <c r="D56" s="147"/>
      <c r="E56" s="232">
        <v>0</v>
      </c>
      <c r="F56" s="147">
        <f t="shared" si="7"/>
        <v>-1</v>
      </c>
      <c r="G56" s="232">
        <v>0</v>
      </c>
      <c r="H56" s="147" t="str">
        <f t="shared" si="7"/>
        <v>-</v>
      </c>
      <c r="I56" s="232">
        <v>0.94669999999999999</v>
      </c>
      <c r="J56" s="147" t="str">
        <f t="shared" si="7"/>
        <v>-</v>
      </c>
      <c r="K56" s="232">
        <v>0.95319999999999994</v>
      </c>
      <c r="L56" s="147">
        <f t="shared" si="8"/>
        <v>6.8659554241048415E-3</v>
      </c>
      <c r="M56" s="232">
        <v>0.96579999999999999</v>
      </c>
      <c r="N56" s="147">
        <f t="shared" si="9"/>
        <v>1.3218631976500195E-2</v>
      </c>
      <c r="O56" s="147">
        <f t="shared" si="10"/>
        <v>4.1406081518222893E-2</v>
      </c>
    </row>
    <row r="57" spans="2:17" x14ac:dyDescent="0.25">
      <c r="B57" s="145" t="s">
        <v>79</v>
      </c>
      <c r="C57" s="232">
        <v>0.83099999999999996</v>
      </c>
      <c r="D57" s="147"/>
      <c r="E57" s="232">
        <v>0</v>
      </c>
      <c r="F57" s="147">
        <f t="shared" si="7"/>
        <v>-1</v>
      </c>
      <c r="G57" s="232">
        <v>0</v>
      </c>
      <c r="H57" s="147" t="str">
        <f t="shared" si="7"/>
        <v>-</v>
      </c>
      <c r="I57" s="232">
        <v>0.74309999999999998</v>
      </c>
      <c r="J57" s="147" t="str">
        <f t="shared" si="7"/>
        <v>-</v>
      </c>
      <c r="K57" s="232">
        <v>0.89180000000000004</v>
      </c>
      <c r="L57" s="147">
        <f t="shared" si="8"/>
        <v>0.2001076571120981</v>
      </c>
      <c r="M57" s="232">
        <v>0.94340000000000002</v>
      </c>
      <c r="N57" s="147">
        <f t="shared" si="9"/>
        <v>5.786050684009858E-2</v>
      </c>
      <c r="O57" s="147">
        <f t="shared" si="10"/>
        <v>0.13525872442839959</v>
      </c>
    </row>
    <row r="58" spans="2:17" x14ac:dyDescent="0.25">
      <c r="B58" s="145" t="s">
        <v>81</v>
      </c>
      <c r="C58" s="232">
        <v>0.81469999999999998</v>
      </c>
      <c r="D58" s="147"/>
      <c r="E58" s="232">
        <v>0</v>
      </c>
      <c r="F58" s="147">
        <f t="shared" si="7"/>
        <v>-1</v>
      </c>
      <c r="G58" s="232">
        <v>0</v>
      </c>
      <c r="H58" s="147" t="str">
        <f t="shared" si="7"/>
        <v>-</v>
      </c>
      <c r="I58" s="232">
        <v>0.79879999999999995</v>
      </c>
      <c r="J58" s="147" t="str">
        <f t="shared" si="7"/>
        <v>-</v>
      </c>
      <c r="K58" s="232">
        <v>0.95090000000000008</v>
      </c>
      <c r="L58" s="147">
        <f t="shared" si="8"/>
        <v>0.19041061592388608</v>
      </c>
      <c r="M58" s="232">
        <v>0.95669999999999999</v>
      </c>
      <c r="N58" s="147">
        <f t="shared" si="9"/>
        <v>6.0994846987063589E-3</v>
      </c>
      <c r="O58" s="147">
        <f t="shared" si="10"/>
        <v>0.17429728734503502</v>
      </c>
    </row>
    <row r="59" spans="2:17" x14ac:dyDescent="0.25">
      <c r="B59" s="145" t="s">
        <v>83</v>
      </c>
      <c r="C59" s="232">
        <v>0.94430000000000003</v>
      </c>
      <c r="D59" s="147"/>
      <c r="E59" s="232">
        <v>0</v>
      </c>
      <c r="F59" s="147">
        <f t="shared" si="7"/>
        <v>-1</v>
      </c>
      <c r="G59" s="232">
        <v>0</v>
      </c>
      <c r="H59" s="147" t="str">
        <f t="shared" si="7"/>
        <v>-</v>
      </c>
      <c r="I59" s="232">
        <v>0.93409999999999993</v>
      </c>
      <c r="J59" s="147" t="str">
        <f t="shared" si="7"/>
        <v>-</v>
      </c>
      <c r="K59" s="232">
        <v>0.96950000000000003</v>
      </c>
      <c r="L59" s="147">
        <f t="shared" si="8"/>
        <v>3.7897441387431785E-2</v>
      </c>
      <c r="M59" s="232">
        <v>1.0078</v>
      </c>
      <c r="N59" s="147">
        <f t="shared" si="9"/>
        <v>3.9504899432697194E-2</v>
      </c>
      <c r="O59" s="147">
        <f t="shared" si="10"/>
        <v>6.7245578735571243E-2</v>
      </c>
    </row>
    <row r="60" spans="2:17" x14ac:dyDescent="0.25">
      <c r="B60" s="145" t="s">
        <v>85</v>
      </c>
      <c r="C60" s="232">
        <v>1.0129999999999999</v>
      </c>
      <c r="D60" s="147"/>
      <c r="E60" s="232">
        <v>0</v>
      </c>
      <c r="F60" s="147">
        <f t="shared" si="7"/>
        <v>-1</v>
      </c>
      <c r="G60" s="232">
        <v>0</v>
      </c>
      <c r="H60" s="147" t="str">
        <f t="shared" si="7"/>
        <v>-</v>
      </c>
      <c r="I60" s="232">
        <v>1.0628</v>
      </c>
      <c r="J60" s="147" t="str">
        <f t="shared" si="7"/>
        <v>-</v>
      </c>
      <c r="K60" s="232">
        <v>1.0537000000000001</v>
      </c>
      <c r="L60" s="147">
        <f t="shared" si="8"/>
        <v>-8.5622882950695534E-3</v>
      </c>
      <c r="M60" s="232"/>
      <c r="N60" s="147"/>
      <c r="O60" s="147"/>
    </row>
    <row r="61" spans="2:17" x14ac:dyDescent="0.25">
      <c r="B61" s="145" t="s">
        <v>87</v>
      </c>
      <c r="C61" s="232">
        <v>0.96090000000000009</v>
      </c>
      <c r="D61" s="147"/>
      <c r="E61" s="232">
        <v>0</v>
      </c>
      <c r="F61" s="147">
        <f t="shared" si="7"/>
        <v>-1</v>
      </c>
      <c r="G61" s="232">
        <v>0</v>
      </c>
      <c r="H61" s="147" t="str">
        <f t="shared" si="7"/>
        <v>-</v>
      </c>
      <c r="I61" s="232">
        <v>0.8284999999999999</v>
      </c>
      <c r="J61" s="147" t="str">
        <f t="shared" si="7"/>
        <v>-</v>
      </c>
      <c r="K61" s="232">
        <v>0.89219999999999999</v>
      </c>
      <c r="L61" s="147">
        <f t="shared" si="8"/>
        <v>7.6885938442969426E-2</v>
      </c>
      <c r="M61" s="232"/>
      <c r="N61" s="147"/>
      <c r="O61" s="147"/>
    </row>
    <row r="62" spans="2:17" x14ac:dyDescent="0.25">
      <c r="B62" s="145" t="s">
        <v>89</v>
      </c>
      <c r="C62" s="232">
        <v>0.93049999999999999</v>
      </c>
      <c r="D62" s="147"/>
      <c r="E62" s="232">
        <v>0</v>
      </c>
      <c r="F62" s="147">
        <f t="shared" si="7"/>
        <v>-1</v>
      </c>
      <c r="G62" s="232">
        <v>0</v>
      </c>
      <c r="H62" s="147" t="str">
        <f t="shared" si="7"/>
        <v>-</v>
      </c>
      <c r="I62" s="232">
        <v>0.91280000000000006</v>
      </c>
      <c r="J62" s="147" t="str">
        <f t="shared" si="7"/>
        <v>-</v>
      </c>
      <c r="K62" s="232">
        <v>1.0177</v>
      </c>
      <c r="L62" s="147">
        <f t="shared" si="8"/>
        <v>0.11492112182296221</v>
      </c>
      <c r="M62" s="232"/>
      <c r="N62" s="147"/>
      <c r="O62" s="147"/>
    </row>
    <row r="63" spans="2:17" x14ac:dyDescent="0.25">
      <c r="B63" s="145" t="s">
        <v>91</v>
      </c>
      <c r="C63" s="232">
        <v>0.77079999999999993</v>
      </c>
      <c r="D63" s="147"/>
      <c r="E63" s="232">
        <v>0</v>
      </c>
      <c r="F63" s="147">
        <f t="shared" si="7"/>
        <v>-1</v>
      </c>
      <c r="G63" s="232">
        <v>0</v>
      </c>
      <c r="H63" s="147" t="str">
        <f t="shared" si="7"/>
        <v>-</v>
      </c>
      <c r="I63" s="232">
        <v>0.89829999999999999</v>
      </c>
      <c r="J63" s="147" t="str">
        <f t="shared" si="7"/>
        <v>-</v>
      </c>
      <c r="K63" s="232">
        <v>0.9998999999999999</v>
      </c>
      <c r="L63" s="147">
        <f t="shared" si="8"/>
        <v>0.11310252699543577</v>
      </c>
      <c r="M63" s="232"/>
      <c r="N63" s="147"/>
      <c r="O63" s="147"/>
    </row>
    <row r="64" spans="2:17" x14ac:dyDescent="0.25">
      <c r="B64" s="145" t="s">
        <v>93</v>
      </c>
      <c r="C64" s="232">
        <v>0.78900000000000003</v>
      </c>
      <c r="D64" s="147"/>
      <c r="E64" s="232">
        <v>0</v>
      </c>
      <c r="F64" s="147">
        <f t="shared" si="7"/>
        <v>-1</v>
      </c>
      <c r="G64" s="232">
        <v>0</v>
      </c>
      <c r="H64" s="147" t="str">
        <f t="shared" si="7"/>
        <v>-</v>
      </c>
      <c r="I64" s="232">
        <v>0.88780000000000003</v>
      </c>
      <c r="J64" s="147" t="str">
        <f t="shared" si="7"/>
        <v>-</v>
      </c>
      <c r="K64" s="232">
        <v>0.90180000000000005</v>
      </c>
      <c r="L64" s="147">
        <f t="shared" si="8"/>
        <v>1.5769317413832029E-2</v>
      </c>
      <c r="M64" s="232"/>
      <c r="N64" s="147"/>
      <c r="O64" s="147"/>
    </row>
    <row r="65" spans="2:17" ht="15.75" x14ac:dyDescent="0.25">
      <c r="B65" s="148" t="s">
        <v>30</v>
      </c>
      <c r="C65" s="234">
        <v>0.90283418535920901</v>
      </c>
      <c r="D65" s="150"/>
      <c r="E65" s="234">
        <v>0</v>
      </c>
      <c r="F65" s="150">
        <v>-1</v>
      </c>
      <c r="G65" s="234">
        <v>0.62480000000000002</v>
      </c>
      <c r="H65" s="150" t="s">
        <v>236</v>
      </c>
      <c r="I65" s="234">
        <v>0.86230572081972345</v>
      </c>
      <c r="J65" s="150">
        <v>0.38013079516601067</v>
      </c>
      <c r="K65" s="234">
        <v>0.95995106478564085</v>
      </c>
      <c r="L65" s="150">
        <v>0.11323749988935927</v>
      </c>
      <c r="M65" s="240"/>
      <c r="N65" s="239"/>
      <c r="O65" s="239"/>
    </row>
    <row r="66" spans="2:17" ht="6" customHeight="1" x14ac:dyDescent="0.25"/>
    <row r="67" spans="2:17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</row>
    <row r="68" spans="2:17" x14ac:dyDescent="0.25">
      <c r="C68" s="237"/>
      <c r="K68" s="237"/>
      <c r="L68" s="237"/>
    </row>
    <row r="70" spans="2:17" ht="21.75" customHeight="1" thickBot="1" x14ac:dyDescent="0.3">
      <c r="B70" s="12" t="s">
        <v>312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Q70" s="1" t="s">
        <v>157</v>
      </c>
    </row>
    <row r="71" spans="2:17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Q71" s="1" t="s">
        <v>158</v>
      </c>
    </row>
    <row r="72" spans="2:17" ht="22.5" thickTop="1" thickBot="1" x14ac:dyDescent="0.3">
      <c r="B72" s="136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5"/>
    </row>
    <row r="73" spans="2:17" ht="22.5" thickTop="1" thickBot="1" x14ac:dyDescent="0.3">
      <c r="B73" s="136"/>
      <c r="C73" s="137">
        <v>2019</v>
      </c>
      <c r="D73" s="138"/>
      <c r="E73" s="139" t="s">
        <v>285</v>
      </c>
      <c r="F73" s="138"/>
      <c r="G73" s="139" t="s">
        <v>286</v>
      </c>
      <c r="H73" s="138"/>
      <c r="I73" s="139" t="s">
        <v>287</v>
      </c>
      <c r="J73" s="138"/>
      <c r="K73" s="139">
        <v>2023</v>
      </c>
      <c r="L73" s="138"/>
      <c r="M73" s="139">
        <v>2024</v>
      </c>
      <c r="N73" s="140"/>
      <c r="O73" s="141"/>
    </row>
    <row r="74" spans="2:17" ht="16.5" thickTop="1" thickBot="1" x14ac:dyDescent="0.3">
      <c r="B74" s="107"/>
      <c r="C74" s="142" t="s">
        <v>69</v>
      </c>
      <c r="D74" s="143" t="str">
        <f>CONCATENATE("var ",RIGHT(C73,2),"/",RIGHT(C73-1,2))</f>
        <v>var 19/18</v>
      </c>
      <c r="E74" s="144" t="s">
        <v>69</v>
      </c>
      <c r="F74" s="143" t="str">
        <f>CONCATENATE("var ",RIGHT(E73,2),"/",RIGHT(C73,2))</f>
        <v>var 20/19</v>
      </c>
      <c r="G74" s="144" t="s">
        <v>69</v>
      </c>
      <c r="H74" s="143" t="str">
        <f>CONCATENATE("var ",RIGHT(G73,2),"/",RIGHT(E73,2))</f>
        <v>var 21/20</v>
      </c>
      <c r="I74" s="144" t="s">
        <v>69</v>
      </c>
      <c r="J74" s="143" t="str">
        <f>CONCATENATE("var ",RIGHT(I73,2),"/",RIGHT(G73,2))</f>
        <v>var 22/21</v>
      </c>
      <c r="K74" s="144" t="s">
        <v>69</v>
      </c>
      <c r="L74" s="143" t="str">
        <f>CONCATENATE("var ",RIGHT(K73,2),"/",RIGHT(I73,2))</f>
        <v>var 23/22</v>
      </c>
      <c r="M74" s="144" t="s">
        <v>69</v>
      </c>
      <c r="N74" s="143" t="str">
        <f>CONCATENATE("var ",RIGHT(M73,2),"/",RIGHT(K73,2))</f>
        <v>var 24/23</v>
      </c>
      <c r="O74" s="143" t="str">
        <f>CONCATENATE("var ",RIGHT(M73,2),"/",RIGHT(C73,2))</f>
        <v>var 24/19</v>
      </c>
    </row>
    <row r="75" spans="2:17" x14ac:dyDescent="0.25">
      <c r="B75" s="145" t="s">
        <v>71</v>
      </c>
      <c r="C75" s="232">
        <v>0.44049999999999995</v>
      </c>
      <c r="D75" s="147"/>
      <c r="E75" s="232">
        <v>0</v>
      </c>
      <c r="F75" s="147">
        <f t="shared" ref="F75:J87" si="11">IFERROR(E75/C75-1,"-")</f>
        <v>-1</v>
      </c>
      <c r="G75" s="232">
        <v>0</v>
      </c>
      <c r="H75" s="147" t="str">
        <f t="shared" si="11"/>
        <v>-</v>
      </c>
      <c r="I75" s="232">
        <v>0.53200000000000003</v>
      </c>
      <c r="J75" s="147" t="str">
        <f t="shared" si="11"/>
        <v>-</v>
      </c>
      <c r="K75" s="232">
        <v>0.65390000000000004</v>
      </c>
      <c r="L75" s="147">
        <f t="shared" ref="L75:L87" si="12">IFERROR(K75/I75-1,"-")</f>
        <v>0.22913533834586475</v>
      </c>
      <c r="M75" s="232">
        <v>0.86799999999999999</v>
      </c>
      <c r="N75" s="147">
        <f t="shared" ref="N75:N83" si="13">IFERROR(M75/K75-1,"-")</f>
        <v>0.32742009481572087</v>
      </c>
      <c r="O75" s="147">
        <f>IFERROR(M75/C75-1,"-")</f>
        <v>0.97048808172531231</v>
      </c>
    </row>
    <row r="76" spans="2:17" x14ac:dyDescent="0.25">
      <c r="B76" s="145" t="s">
        <v>73</v>
      </c>
      <c r="C76" s="232">
        <v>0.37810000000000005</v>
      </c>
      <c r="D76" s="147"/>
      <c r="E76" s="232">
        <v>0</v>
      </c>
      <c r="F76" s="147">
        <f t="shared" si="11"/>
        <v>-1</v>
      </c>
      <c r="G76" s="232">
        <v>0</v>
      </c>
      <c r="H76" s="147" t="str">
        <f t="shared" si="11"/>
        <v>-</v>
      </c>
      <c r="I76" s="232">
        <v>0.80279999999999996</v>
      </c>
      <c r="J76" s="147" t="str">
        <f t="shared" si="11"/>
        <v>-</v>
      </c>
      <c r="K76" s="232">
        <v>0.62309999999999999</v>
      </c>
      <c r="L76" s="147">
        <f t="shared" si="12"/>
        <v>-0.22384155455904331</v>
      </c>
      <c r="M76" s="232">
        <v>0.94669999999999999</v>
      </c>
      <c r="N76" s="147">
        <f t="shared" si="13"/>
        <v>0.51933878992136084</v>
      </c>
      <c r="O76" s="147">
        <f t="shared" ref="O76:O83" si="14">IFERROR(M76/C76-1,"-")</f>
        <v>1.5038349642951596</v>
      </c>
    </row>
    <row r="77" spans="2:17" x14ac:dyDescent="0.25">
      <c r="B77" s="145" t="s">
        <v>75</v>
      </c>
      <c r="C77" s="232">
        <v>0.44890000000000002</v>
      </c>
      <c r="D77" s="147"/>
      <c r="E77" s="232">
        <v>0</v>
      </c>
      <c r="F77" s="147">
        <f t="shared" si="11"/>
        <v>-1</v>
      </c>
      <c r="G77" s="232">
        <v>0</v>
      </c>
      <c r="H77" s="147" t="str">
        <f t="shared" si="11"/>
        <v>-</v>
      </c>
      <c r="I77" s="232">
        <v>0.83989999999999998</v>
      </c>
      <c r="J77" s="147" t="str">
        <f t="shared" si="11"/>
        <v>-</v>
      </c>
      <c r="K77" s="232">
        <v>0.61819999999999997</v>
      </c>
      <c r="L77" s="147">
        <f t="shared" si="12"/>
        <v>-0.26395999523752833</v>
      </c>
      <c r="M77" s="232">
        <v>0.88969999999999994</v>
      </c>
      <c r="N77" s="147">
        <f t="shared" si="13"/>
        <v>0.43917825946295697</v>
      </c>
      <c r="O77" s="147">
        <f t="shared" si="14"/>
        <v>0.98195589218088641</v>
      </c>
    </row>
    <row r="78" spans="2:17" x14ac:dyDescent="0.25">
      <c r="B78" s="145" t="s">
        <v>77</v>
      </c>
      <c r="C78" s="232">
        <v>0.47</v>
      </c>
      <c r="D78" s="147"/>
      <c r="E78" s="232">
        <v>0</v>
      </c>
      <c r="F78" s="147">
        <f t="shared" si="11"/>
        <v>-1</v>
      </c>
      <c r="G78" s="232">
        <v>0</v>
      </c>
      <c r="H78" s="147" t="str">
        <f t="shared" si="11"/>
        <v>-</v>
      </c>
      <c r="I78" s="232">
        <v>0.7802</v>
      </c>
      <c r="J78" s="147" t="str">
        <f t="shared" si="11"/>
        <v>-</v>
      </c>
      <c r="K78" s="232">
        <v>0.6762999999999999</v>
      </c>
      <c r="L78" s="147">
        <f t="shared" si="12"/>
        <v>-0.13317098179953868</v>
      </c>
      <c r="M78" s="232">
        <v>0.754</v>
      </c>
      <c r="N78" s="147">
        <f t="shared" si="13"/>
        <v>0.11488984178618966</v>
      </c>
      <c r="O78" s="147">
        <f t="shared" si="14"/>
        <v>0.60425531914893638</v>
      </c>
    </row>
    <row r="79" spans="2:17" x14ac:dyDescent="0.25">
      <c r="B79" s="145" t="s">
        <v>79</v>
      </c>
      <c r="C79" s="232">
        <v>0.51700000000000002</v>
      </c>
      <c r="D79" s="147"/>
      <c r="E79" s="232">
        <v>0</v>
      </c>
      <c r="F79" s="147">
        <f t="shared" si="11"/>
        <v>-1</v>
      </c>
      <c r="G79" s="232">
        <v>0</v>
      </c>
      <c r="H79" s="147" t="str">
        <f t="shared" si="11"/>
        <v>-</v>
      </c>
      <c r="I79" s="232">
        <v>0.82669999999999999</v>
      </c>
      <c r="J79" s="147" t="str">
        <f t="shared" si="11"/>
        <v>-</v>
      </c>
      <c r="K79" s="232">
        <v>0.8075</v>
      </c>
      <c r="L79" s="147">
        <f t="shared" si="12"/>
        <v>-2.3224869964920791E-2</v>
      </c>
      <c r="M79" s="232">
        <v>0.93720000000000003</v>
      </c>
      <c r="N79" s="147">
        <f t="shared" si="13"/>
        <v>0.16061919504643973</v>
      </c>
      <c r="O79" s="147">
        <f t="shared" si="14"/>
        <v>0.81276595744680846</v>
      </c>
    </row>
    <row r="80" spans="2:17" x14ac:dyDescent="0.25">
      <c r="B80" s="145" t="s">
        <v>81</v>
      </c>
      <c r="C80" s="232">
        <v>0.81279999999999997</v>
      </c>
      <c r="D80" s="147"/>
      <c r="E80" s="232">
        <v>0</v>
      </c>
      <c r="F80" s="147">
        <f t="shared" si="11"/>
        <v>-1</v>
      </c>
      <c r="G80" s="232">
        <v>0</v>
      </c>
      <c r="H80" s="147" t="str">
        <f t="shared" si="11"/>
        <v>-</v>
      </c>
      <c r="I80" s="232">
        <v>0.87409999999999999</v>
      </c>
      <c r="J80" s="147" t="str">
        <f t="shared" si="11"/>
        <v>-</v>
      </c>
      <c r="K80" s="232">
        <v>0.77829999999999999</v>
      </c>
      <c r="L80" s="147">
        <f t="shared" si="12"/>
        <v>-0.10959844411394581</v>
      </c>
      <c r="M80" s="232">
        <v>0.98010000000000008</v>
      </c>
      <c r="N80" s="147">
        <f t="shared" si="13"/>
        <v>0.25928305280740083</v>
      </c>
      <c r="O80" s="147">
        <f t="shared" si="14"/>
        <v>0.20583169291338588</v>
      </c>
    </row>
    <row r="81" spans="2:17" x14ac:dyDescent="0.25">
      <c r="B81" s="145" t="s">
        <v>83</v>
      </c>
      <c r="C81" s="232">
        <v>0.84430000000000005</v>
      </c>
      <c r="D81" s="147"/>
      <c r="E81" s="232">
        <v>0</v>
      </c>
      <c r="F81" s="147">
        <f t="shared" si="11"/>
        <v>-1</v>
      </c>
      <c r="G81" s="232">
        <v>0</v>
      </c>
      <c r="H81" s="147" t="str">
        <f t="shared" si="11"/>
        <v>-</v>
      </c>
      <c r="I81" s="232">
        <v>0.90269999999999995</v>
      </c>
      <c r="J81" s="147" t="str">
        <f t="shared" si="11"/>
        <v>-</v>
      </c>
      <c r="K81" s="232">
        <v>0.87879999999999991</v>
      </c>
      <c r="L81" s="147">
        <f t="shared" si="12"/>
        <v>-2.647612717403347E-2</v>
      </c>
      <c r="M81" s="232">
        <v>0.95640000000000003</v>
      </c>
      <c r="N81" s="147">
        <f t="shared" si="13"/>
        <v>8.8302230314064811E-2</v>
      </c>
      <c r="O81" s="147">
        <f t="shared" si="14"/>
        <v>0.13277271112163924</v>
      </c>
    </row>
    <row r="82" spans="2:17" x14ac:dyDescent="0.25">
      <c r="B82" s="145" t="s">
        <v>85</v>
      </c>
      <c r="C82" s="232">
        <v>0.86919999999999997</v>
      </c>
      <c r="D82" s="147"/>
      <c r="E82" s="232">
        <v>0</v>
      </c>
      <c r="F82" s="147">
        <f t="shared" si="11"/>
        <v>-1</v>
      </c>
      <c r="G82" s="232">
        <v>0</v>
      </c>
      <c r="H82" s="147" t="str">
        <f t="shared" si="11"/>
        <v>-</v>
      </c>
      <c r="I82" s="232">
        <v>0.89249999999999996</v>
      </c>
      <c r="J82" s="147" t="str">
        <f t="shared" si="11"/>
        <v>-</v>
      </c>
      <c r="K82" s="232">
        <v>0.90639999999999998</v>
      </c>
      <c r="L82" s="147">
        <f t="shared" si="12"/>
        <v>1.5574229691876829E-2</v>
      </c>
      <c r="M82" s="232"/>
      <c r="N82" s="147"/>
      <c r="O82" s="147"/>
    </row>
    <row r="83" spans="2:17" x14ac:dyDescent="0.25">
      <c r="B83" s="145" t="s">
        <v>87</v>
      </c>
      <c r="C83" s="232">
        <v>0.91010000000000002</v>
      </c>
      <c r="D83" s="147"/>
      <c r="E83" s="232">
        <v>0</v>
      </c>
      <c r="F83" s="147">
        <f t="shared" si="11"/>
        <v>-1</v>
      </c>
      <c r="G83" s="232">
        <v>0</v>
      </c>
      <c r="H83" s="147" t="str">
        <f t="shared" si="11"/>
        <v>-</v>
      </c>
      <c r="I83" s="232">
        <v>0.7881999999999999</v>
      </c>
      <c r="J83" s="147" t="str">
        <f t="shared" si="11"/>
        <v>-</v>
      </c>
      <c r="K83" s="232">
        <v>0.88049999999999995</v>
      </c>
      <c r="L83" s="147">
        <f t="shared" si="12"/>
        <v>0.11710225831007359</v>
      </c>
      <c r="M83" s="232"/>
      <c r="N83" s="147"/>
      <c r="O83" s="147"/>
    </row>
    <row r="84" spans="2:17" x14ac:dyDescent="0.25">
      <c r="B84" s="145" t="s">
        <v>89</v>
      </c>
      <c r="C84" s="232">
        <v>0.84360000000000002</v>
      </c>
      <c r="D84" s="147"/>
      <c r="E84" s="232">
        <v>0</v>
      </c>
      <c r="F84" s="147">
        <f t="shared" si="11"/>
        <v>-1</v>
      </c>
      <c r="G84" s="232">
        <v>0</v>
      </c>
      <c r="H84" s="147" t="str">
        <f t="shared" si="11"/>
        <v>-</v>
      </c>
      <c r="I84" s="232">
        <v>0.80189999999999995</v>
      </c>
      <c r="J84" s="147" t="str">
        <f t="shared" si="11"/>
        <v>-</v>
      </c>
      <c r="K84" s="232">
        <v>0.81169999999999998</v>
      </c>
      <c r="L84" s="147">
        <f t="shared" si="12"/>
        <v>1.2220975183938165E-2</v>
      </c>
      <c r="M84" s="232"/>
      <c r="N84" s="147"/>
      <c r="O84" s="147"/>
    </row>
    <row r="85" spans="2:17" x14ac:dyDescent="0.25">
      <c r="B85" s="145" t="s">
        <v>91</v>
      </c>
      <c r="C85" s="232">
        <v>0.83430000000000004</v>
      </c>
      <c r="D85" s="147"/>
      <c r="E85" s="232">
        <v>0</v>
      </c>
      <c r="F85" s="147">
        <f t="shared" si="11"/>
        <v>-1</v>
      </c>
      <c r="G85" s="232">
        <v>0</v>
      </c>
      <c r="H85" s="147" t="str">
        <f t="shared" si="11"/>
        <v>-</v>
      </c>
      <c r="I85" s="232">
        <v>0.78749999999999998</v>
      </c>
      <c r="J85" s="147" t="str">
        <f t="shared" si="11"/>
        <v>-</v>
      </c>
      <c r="K85" s="232">
        <v>0.77670000000000006</v>
      </c>
      <c r="L85" s="147">
        <f t="shared" si="12"/>
        <v>-1.3714285714285568E-2</v>
      </c>
      <c r="M85" s="232"/>
      <c r="N85" s="147"/>
      <c r="O85" s="147"/>
    </row>
    <row r="86" spans="2:17" x14ac:dyDescent="0.25">
      <c r="B86" s="145" t="s">
        <v>93</v>
      </c>
      <c r="C86" s="232">
        <v>0.81299999999999994</v>
      </c>
      <c r="D86" s="147"/>
      <c r="E86" s="232">
        <v>0</v>
      </c>
      <c r="F86" s="147">
        <f t="shared" si="11"/>
        <v>-1</v>
      </c>
      <c r="G86" s="232">
        <v>0</v>
      </c>
      <c r="H86" s="147" t="str">
        <f t="shared" si="11"/>
        <v>-</v>
      </c>
      <c r="I86" s="232">
        <v>0.79339999999999999</v>
      </c>
      <c r="J86" s="147" t="str">
        <f t="shared" si="11"/>
        <v>-</v>
      </c>
      <c r="K86" s="232">
        <v>0.7591</v>
      </c>
      <c r="L86" s="147">
        <f t="shared" si="12"/>
        <v>-4.3231661204940708E-2</v>
      </c>
      <c r="M86" s="232"/>
      <c r="N86" s="147"/>
      <c r="O86" s="147"/>
    </row>
    <row r="87" spans="2:17" ht="15.75" x14ac:dyDescent="0.25">
      <c r="B87" s="148" t="s">
        <v>30</v>
      </c>
      <c r="C87" s="234">
        <v>0.68181666666666674</v>
      </c>
      <c r="D87" s="150"/>
      <c r="E87" s="234">
        <v>0</v>
      </c>
      <c r="F87" s="150">
        <v>-1</v>
      </c>
      <c r="G87" s="234">
        <v>0.59250000000000003</v>
      </c>
      <c r="H87" s="150" t="s">
        <v>236</v>
      </c>
      <c r="I87" s="234">
        <v>0.80182500000000001</v>
      </c>
      <c r="J87" s="150">
        <v>0.35329113924050626</v>
      </c>
      <c r="K87" s="234">
        <v>0.76420833333333338</v>
      </c>
      <c r="L87" s="150">
        <v>-4.691381120152982E-2</v>
      </c>
      <c r="M87" s="238"/>
      <c r="N87" s="239"/>
      <c r="O87" s="239"/>
    </row>
    <row r="88" spans="2:17" ht="6" customHeight="1" x14ac:dyDescent="0.25"/>
    <row r="89" spans="2:17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2" spans="2:17" ht="21.75" customHeight="1" thickBot="1" x14ac:dyDescent="0.3">
      <c r="B92" s="12" t="s">
        <v>313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Q92" s="1" t="s">
        <v>159</v>
      </c>
    </row>
    <row r="93" spans="2:17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Q93" s="1" t="s">
        <v>160</v>
      </c>
    </row>
    <row r="94" spans="2:17" ht="22.5" thickTop="1" thickBot="1" x14ac:dyDescent="0.3">
      <c r="B94" s="136"/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5"/>
    </row>
    <row r="95" spans="2:17" ht="22.5" thickTop="1" thickBot="1" x14ac:dyDescent="0.3">
      <c r="B95" s="136"/>
      <c r="C95" s="137">
        <v>2019</v>
      </c>
      <c r="D95" s="138"/>
      <c r="E95" s="139" t="s">
        <v>285</v>
      </c>
      <c r="F95" s="138"/>
      <c r="G95" s="139" t="s">
        <v>286</v>
      </c>
      <c r="H95" s="138"/>
      <c r="I95" s="139" t="s">
        <v>287</v>
      </c>
      <c r="J95" s="138"/>
      <c r="K95" s="139">
        <v>2023</v>
      </c>
      <c r="L95" s="138"/>
      <c r="M95" s="139">
        <v>2024</v>
      </c>
      <c r="N95" s="140"/>
      <c r="O95" s="141"/>
    </row>
    <row r="96" spans="2:17" ht="16.5" thickTop="1" thickBot="1" x14ac:dyDescent="0.3">
      <c r="B96" s="107"/>
      <c r="C96" s="142" t="s">
        <v>69</v>
      </c>
      <c r="D96" s="143" t="str">
        <f>CONCATENATE("var ",RIGHT(C95,2),"/",RIGHT(C95-1,2))</f>
        <v>var 19/18</v>
      </c>
      <c r="E96" s="144" t="s">
        <v>69</v>
      </c>
      <c r="F96" s="143" t="str">
        <f>CONCATENATE("var ",RIGHT(E95,2),"/",RIGHT(C95,2))</f>
        <v>var 20/19</v>
      </c>
      <c r="G96" s="144" t="s">
        <v>69</v>
      </c>
      <c r="H96" s="143" t="str">
        <f>CONCATENATE("var ",RIGHT(G95,2),"/",RIGHT(E95,2))</f>
        <v>var 21/20</v>
      </c>
      <c r="I96" s="144" t="s">
        <v>69</v>
      </c>
      <c r="J96" s="143" t="str">
        <f>CONCATENATE("var ",RIGHT(I95,2),"/",RIGHT(G95,2))</f>
        <v>var 22/21</v>
      </c>
      <c r="K96" s="144" t="s">
        <v>69</v>
      </c>
      <c r="L96" s="143" t="str">
        <f>CONCATENATE("var ",RIGHT(K95,2),"/",RIGHT(I95,2))</f>
        <v>var 23/22</v>
      </c>
      <c r="M96" s="144" t="s">
        <v>69</v>
      </c>
      <c r="N96" s="143" t="str">
        <f>CONCATENATE("var ",RIGHT(M95,2),"/",RIGHT(K95,2))</f>
        <v>var 24/23</v>
      </c>
      <c r="O96" s="143" t="str">
        <f>CONCATENATE("var ",RIGHT(M95,2),"/",RIGHT(C95,2))</f>
        <v>var 24/19</v>
      </c>
    </row>
    <row r="97" spans="2:15" x14ac:dyDescent="0.25">
      <c r="B97" s="145" t="s">
        <v>71</v>
      </c>
      <c r="C97" s="232">
        <v>0.53839999999999999</v>
      </c>
      <c r="D97" s="147"/>
      <c r="E97" s="232">
        <v>0.56869999999999998</v>
      </c>
      <c r="F97" s="147">
        <f t="shared" ref="F97:J109" si="15">IFERROR(E97/C97-1,"-")</f>
        <v>5.6277860326894524E-2</v>
      </c>
      <c r="G97" s="232">
        <v>6.0400000000000002E-2</v>
      </c>
      <c r="H97" s="147">
        <f t="shared" si="15"/>
        <v>-0.89379286091084931</v>
      </c>
      <c r="I97" s="232">
        <v>0.47100000000000003</v>
      </c>
      <c r="J97" s="147">
        <f t="shared" si="15"/>
        <v>6.798013245033113</v>
      </c>
      <c r="K97" s="232">
        <v>0.5706</v>
      </c>
      <c r="L97" s="147">
        <f t="shared" ref="L97:L109" si="16">IFERROR(K97/I97-1,"-")</f>
        <v>0.2114649681528662</v>
      </c>
      <c r="M97" s="232">
        <v>0.60470000000000002</v>
      </c>
      <c r="N97" s="147">
        <f t="shared" ref="N97:N105" si="17">IFERROR(M97/K97-1,"-")</f>
        <v>5.9761654398878372E-2</v>
      </c>
      <c r="O97" s="147">
        <f>IFERROR(M97/C97-1,"-")</f>
        <v>0.12314264487369986</v>
      </c>
    </row>
    <row r="98" spans="2:15" x14ac:dyDescent="0.25">
      <c r="B98" s="145" t="s">
        <v>73</v>
      </c>
      <c r="C98" s="232">
        <v>0.62290000000000001</v>
      </c>
      <c r="D98" s="147"/>
      <c r="E98" s="232">
        <v>0.55230000000000001</v>
      </c>
      <c r="F98" s="147">
        <f t="shared" si="15"/>
        <v>-0.11334082517257982</v>
      </c>
      <c r="G98" s="232">
        <v>8.09E-2</v>
      </c>
      <c r="H98" s="147">
        <f t="shared" si="15"/>
        <v>-0.85352163679159876</v>
      </c>
      <c r="I98" s="232">
        <v>0.57269999999999999</v>
      </c>
      <c r="J98" s="147">
        <f t="shared" si="15"/>
        <v>6.079110012360939</v>
      </c>
      <c r="K98" s="232">
        <v>0.60880000000000001</v>
      </c>
      <c r="L98" s="147">
        <f t="shared" si="16"/>
        <v>6.3034747686397719E-2</v>
      </c>
      <c r="M98" s="232">
        <v>0.53410000000000002</v>
      </c>
      <c r="N98" s="147">
        <f t="shared" si="17"/>
        <v>-0.12270039421813406</v>
      </c>
      <c r="O98" s="147">
        <f t="shared" ref="O98:O105" si="18">IFERROR(M98/C98-1,"-")</f>
        <v>-0.14255899823406648</v>
      </c>
    </row>
    <row r="99" spans="2:15" x14ac:dyDescent="0.25">
      <c r="B99" s="145" t="s">
        <v>75</v>
      </c>
      <c r="C99" s="232">
        <v>0.56269999999999998</v>
      </c>
      <c r="D99" s="147"/>
      <c r="E99" s="232">
        <v>0.3044</v>
      </c>
      <c r="F99" s="147">
        <f t="shared" si="15"/>
        <v>-0.45903678692020611</v>
      </c>
      <c r="G99" s="232">
        <v>0.1027</v>
      </c>
      <c r="H99" s="147">
        <f t="shared" si="15"/>
        <v>-0.66261498028909327</v>
      </c>
      <c r="I99" s="232">
        <v>0.53579999999999994</v>
      </c>
      <c r="J99" s="147">
        <f t="shared" si="15"/>
        <v>4.21713729308666</v>
      </c>
      <c r="K99" s="232">
        <v>0.56409999999999993</v>
      </c>
      <c r="L99" s="147">
        <f t="shared" si="16"/>
        <v>5.2818215752146402E-2</v>
      </c>
      <c r="M99" s="232">
        <v>0.60250000000000004</v>
      </c>
      <c r="N99" s="147">
        <f t="shared" si="17"/>
        <v>6.8073036695621481E-2</v>
      </c>
      <c r="O99" s="147">
        <f t="shared" si="18"/>
        <v>7.0730406966412085E-2</v>
      </c>
    </row>
    <row r="100" spans="2:15" x14ac:dyDescent="0.25">
      <c r="B100" s="145" t="s">
        <v>77</v>
      </c>
      <c r="C100" s="232">
        <v>0.4501</v>
      </c>
      <c r="D100" s="147"/>
      <c r="E100" s="232">
        <v>0</v>
      </c>
      <c r="F100" s="147">
        <f t="shared" si="15"/>
        <v>-1</v>
      </c>
      <c r="G100" s="232">
        <v>0.13159999999999999</v>
      </c>
      <c r="H100" s="147" t="str">
        <f t="shared" si="15"/>
        <v>-</v>
      </c>
      <c r="I100" s="232">
        <v>0.45890000000000003</v>
      </c>
      <c r="J100" s="147">
        <f t="shared" si="15"/>
        <v>2.4870820668693012</v>
      </c>
      <c r="K100" s="232">
        <v>0.49159999999999998</v>
      </c>
      <c r="L100" s="147">
        <f t="shared" si="16"/>
        <v>7.1257354543473372E-2</v>
      </c>
      <c r="M100" s="232">
        <v>0.47450000000000003</v>
      </c>
      <c r="N100" s="147">
        <f t="shared" si="17"/>
        <v>-3.4784377542717571E-2</v>
      </c>
      <c r="O100" s="147">
        <f t="shared" si="18"/>
        <v>5.421017551655205E-2</v>
      </c>
    </row>
    <row r="101" spans="2:15" x14ac:dyDescent="0.25">
      <c r="B101" s="145" t="s">
        <v>79</v>
      </c>
      <c r="C101" s="232">
        <v>0.33179999999999998</v>
      </c>
      <c r="D101" s="147"/>
      <c r="E101" s="232">
        <v>0</v>
      </c>
      <c r="F101" s="147">
        <f t="shared" si="15"/>
        <v>-1</v>
      </c>
      <c r="G101" s="232">
        <v>0.13250000000000001</v>
      </c>
      <c r="H101" s="147" t="str">
        <f t="shared" si="15"/>
        <v>-</v>
      </c>
      <c r="I101" s="232">
        <v>0.2661</v>
      </c>
      <c r="J101" s="147">
        <f t="shared" si="15"/>
        <v>1.0083018867924527</v>
      </c>
      <c r="K101" s="232">
        <v>0.35649999999999998</v>
      </c>
      <c r="L101" s="147">
        <f t="shared" si="16"/>
        <v>0.3397219090567456</v>
      </c>
      <c r="M101" s="232">
        <v>0.4093</v>
      </c>
      <c r="N101" s="147">
        <f t="shared" si="17"/>
        <v>0.14810659186535768</v>
      </c>
      <c r="O101" s="147">
        <f t="shared" si="18"/>
        <v>0.23357444243520198</v>
      </c>
    </row>
    <row r="102" spans="2:15" x14ac:dyDescent="0.25">
      <c r="B102" s="145" t="s">
        <v>81</v>
      </c>
      <c r="C102" s="232">
        <v>0.50749999999999995</v>
      </c>
      <c r="D102" s="147"/>
      <c r="E102" s="232">
        <v>0</v>
      </c>
      <c r="F102" s="147">
        <f t="shared" si="15"/>
        <v>-1</v>
      </c>
      <c r="G102" s="232">
        <v>0.14460000000000001</v>
      </c>
      <c r="H102" s="147" t="str">
        <f t="shared" si="15"/>
        <v>-</v>
      </c>
      <c r="I102" s="232">
        <v>0.32020000000000004</v>
      </c>
      <c r="J102" s="147">
        <f t="shared" si="15"/>
        <v>1.2143845089903182</v>
      </c>
      <c r="K102" s="232">
        <v>0.38009999999999999</v>
      </c>
      <c r="L102" s="147">
        <f t="shared" si="16"/>
        <v>0.1870705808869455</v>
      </c>
      <c r="M102" s="232">
        <v>0.39950000000000002</v>
      </c>
      <c r="N102" s="147">
        <f t="shared" si="17"/>
        <v>5.1039200210470925E-2</v>
      </c>
      <c r="O102" s="147">
        <f t="shared" si="18"/>
        <v>-0.21280788177339893</v>
      </c>
    </row>
    <row r="103" spans="2:15" x14ac:dyDescent="0.25">
      <c r="B103" s="145" t="s">
        <v>83</v>
      </c>
      <c r="C103" s="232">
        <v>0.72099999999999997</v>
      </c>
      <c r="D103" s="147"/>
      <c r="E103" s="232">
        <v>0</v>
      </c>
      <c r="F103" s="147">
        <f t="shared" si="15"/>
        <v>-1</v>
      </c>
      <c r="G103" s="232">
        <v>0.22769999999999999</v>
      </c>
      <c r="H103" s="147" t="str">
        <f t="shared" si="15"/>
        <v>-</v>
      </c>
      <c r="I103" s="232">
        <v>0.44600000000000001</v>
      </c>
      <c r="J103" s="147">
        <f t="shared" si="15"/>
        <v>0.95871761089152407</v>
      </c>
      <c r="K103" s="232">
        <v>0.51519999999999999</v>
      </c>
      <c r="L103" s="147">
        <f t="shared" si="16"/>
        <v>0.15515695067264579</v>
      </c>
      <c r="M103" s="232">
        <v>0.52290000000000003</v>
      </c>
      <c r="N103" s="147">
        <f t="shared" si="17"/>
        <v>1.4945652173913082E-2</v>
      </c>
      <c r="O103" s="147">
        <f t="shared" si="18"/>
        <v>-0.27475728155339796</v>
      </c>
    </row>
    <row r="104" spans="2:15" x14ac:dyDescent="0.25">
      <c r="B104" s="145" t="s">
        <v>85</v>
      </c>
      <c r="C104" s="232">
        <v>0.62080000000000002</v>
      </c>
      <c r="D104" s="147"/>
      <c r="E104" s="232">
        <v>0.21350000000000002</v>
      </c>
      <c r="F104" s="147">
        <f t="shared" si="15"/>
        <v>-0.65608891752577314</v>
      </c>
      <c r="G104" s="232">
        <v>0.29410000000000003</v>
      </c>
      <c r="H104" s="147">
        <f t="shared" si="15"/>
        <v>0.37751756440281037</v>
      </c>
      <c r="I104" s="232">
        <v>0.53369999999999995</v>
      </c>
      <c r="J104" s="147">
        <f t="shared" si="15"/>
        <v>0.81468888133287964</v>
      </c>
      <c r="K104" s="232">
        <v>0.61020000000000008</v>
      </c>
      <c r="L104" s="147">
        <f t="shared" si="16"/>
        <v>0.14333895446880285</v>
      </c>
      <c r="M104" s="232"/>
      <c r="N104" s="147"/>
      <c r="O104" s="147"/>
    </row>
    <row r="105" spans="2:15" x14ac:dyDescent="0.25">
      <c r="B105" s="145" t="s">
        <v>87</v>
      </c>
      <c r="C105" s="232">
        <v>0.51350000000000007</v>
      </c>
      <c r="D105" s="147"/>
      <c r="E105" s="232">
        <v>0.11220000000000001</v>
      </c>
      <c r="F105" s="147">
        <f t="shared" si="15"/>
        <v>-0.78149951314508281</v>
      </c>
      <c r="G105" s="232">
        <v>0.23929999999999998</v>
      </c>
      <c r="H105" s="147">
        <f t="shared" si="15"/>
        <v>1.1327985739750441</v>
      </c>
      <c r="I105" s="232">
        <v>0.38539999999999996</v>
      </c>
      <c r="J105" s="147">
        <f t="shared" si="15"/>
        <v>0.61053071458420383</v>
      </c>
      <c r="K105" s="232">
        <v>0.48009999999999997</v>
      </c>
      <c r="L105" s="147">
        <f t="shared" si="16"/>
        <v>0.24571873378308262</v>
      </c>
      <c r="M105" s="232"/>
      <c r="N105" s="147"/>
      <c r="O105" s="147"/>
    </row>
    <row r="106" spans="2:15" x14ac:dyDescent="0.25">
      <c r="B106" s="145" t="s">
        <v>89</v>
      </c>
      <c r="C106" s="232">
        <v>0.47759999999999997</v>
      </c>
      <c r="D106" s="147"/>
      <c r="E106" s="232">
        <v>0.08</v>
      </c>
      <c r="F106" s="147">
        <f t="shared" si="15"/>
        <v>-0.8324958123953099</v>
      </c>
      <c r="G106" s="232">
        <v>0.3931</v>
      </c>
      <c r="H106" s="147">
        <f t="shared" si="15"/>
        <v>3.9137500000000003</v>
      </c>
      <c r="I106" s="232">
        <v>0.45100000000000001</v>
      </c>
      <c r="J106" s="147">
        <f t="shared" si="15"/>
        <v>0.14729076570847122</v>
      </c>
      <c r="K106" s="232">
        <v>0.53380000000000005</v>
      </c>
      <c r="L106" s="147">
        <f t="shared" si="16"/>
        <v>0.1835920177383592</v>
      </c>
      <c r="M106" s="232"/>
      <c r="N106" s="147"/>
      <c r="O106" s="147"/>
    </row>
    <row r="107" spans="2:15" x14ac:dyDescent="0.25">
      <c r="B107" s="145" t="s">
        <v>91</v>
      </c>
      <c r="C107" s="232">
        <v>0.55270000000000008</v>
      </c>
      <c r="D107" s="147"/>
      <c r="E107" s="232">
        <v>8.9700000000000002E-2</v>
      </c>
      <c r="F107" s="147">
        <f t="shared" si="15"/>
        <v>-0.83770580785236115</v>
      </c>
      <c r="G107" s="232">
        <v>0.46700000000000003</v>
      </c>
      <c r="H107" s="147">
        <f t="shared" si="15"/>
        <v>4.2062430323299891</v>
      </c>
      <c r="I107" s="232">
        <v>0.57030000000000003</v>
      </c>
      <c r="J107" s="147">
        <f t="shared" si="15"/>
        <v>0.22119914346895064</v>
      </c>
      <c r="K107" s="232">
        <v>0.57950000000000002</v>
      </c>
      <c r="L107" s="147">
        <f t="shared" si="16"/>
        <v>1.6131860424338118E-2</v>
      </c>
      <c r="M107" s="232"/>
      <c r="N107" s="147"/>
      <c r="O107" s="147"/>
    </row>
    <row r="108" spans="2:15" x14ac:dyDescent="0.25">
      <c r="B108" s="145" t="s">
        <v>93</v>
      </c>
      <c r="C108" s="232">
        <v>0.52770000000000006</v>
      </c>
      <c r="D108" s="147"/>
      <c r="E108" s="232">
        <v>0.10249999999999999</v>
      </c>
      <c r="F108" s="147">
        <f t="shared" si="15"/>
        <v>-0.80576084896721623</v>
      </c>
      <c r="G108" s="232">
        <v>0.48759999999999998</v>
      </c>
      <c r="H108" s="147">
        <f t="shared" si="15"/>
        <v>3.7570731707317071</v>
      </c>
      <c r="I108" s="232">
        <v>0.55159999999999998</v>
      </c>
      <c r="J108" s="147">
        <f t="shared" si="15"/>
        <v>0.13125512715340437</v>
      </c>
      <c r="K108" s="232">
        <v>0.58860000000000001</v>
      </c>
      <c r="L108" s="147">
        <f t="shared" si="16"/>
        <v>6.7077592458303137E-2</v>
      </c>
      <c r="M108" s="232"/>
      <c r="N108" s="147"/>
      <c r="O108" s="147"/>
    </row>
    <row r="109" spans="2:15" ht="15.75" x14ac:dyDescent="0.25">
      <c r="B109" s="148" t="s">
        <v>30</v>
      </c>
      <c r="C109" s="241">
        <v>0.53520000000000001</v>
      </c>
      <c r="D109" s="150"/>
      <c r="E109" s="241">
        <v>0.28499999999999998</v>
      </c>
      <c r="F109" s="150">
        <v>-0.46748878923766823</v>
      </c>
      <c r="G109" s="241">
        <v>0.23810000000000001</v>
      </c>
      <c r="H109" s="150">
        <v>-0.1645614035087718</v>
      </c>
      <c r="I109" s="241">
        <v>0.46300000000000002</v>
      </c>
      <c r="J109" s="150">
        <v>0.94456110877782451</v>
      </c>
      <c r="K109" s="241">
        <v>0.52325833333333349</v>
      </c>
      <c r="L109" s="150">
        <v>0.13014758819294481</v>
      </c>
      <c r="M109" s="241"/>
      <c r="N109" s="150"/>
      <c r="O109" s="150"/>
    </row>
    <row r="110" spans="2:15" ht="6" customHeight="1" x14ac:dyDescent="0.25"/>
    <row r="111" spans="2:15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</row>
    <row r="112" spans="2:15" x14ac:dyDescent="0.25">
      <c r="C112" s="237"/>
      <c r="K112" s="237"/>
      <c r="L112" s="237"/>
      <c r="O112" s="237"/>
    </row>
    <row r="114" spans="15:15" x14ac:dyDescent="0.25">
      <c r="O114" s="237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97FB4-69D2-4A76-A820-00D1C7EE8062}">
  <sheetPr codeName="Hoja118">
    <tabColor theme="2" tint="-0.499984740745262"/>
  </sheetPr>
  <dimension ref="B4:B25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7837C-CA01-4387-8A42-DCA190D855FF}">
  <sheetPr codeName="Hoja53">
    <tabColor theme="2" tint="-9.9978637043366805E-2"/>
  </sheetPr>
  <dimension ref="B1:BB44"/>
  <sheetViews>
    <sheetView showGridLines="0" workbookViewId="0">
      <selection activeCell="J13" sqref="J13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42"/>
    </row>
    <row r="5" spans="2:54" ht="50.25" customHeight="1" thickBot="1" x14ac:dyDescent="0.3">
      <c r="B5" s="12" t="s">
        <v>162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R5" s="12" t="s">
        <v>163</v>
      </c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H5" s="12" t="s">
        <v>164</v>
      </c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</row>
    <row r="6" spans="2:54" ht="6" customHeight="1" thickBot="1" x14ac:dyDescent="0.3">
      <c r="B6" s="105"/>
      <c r="C6" s="105"/>
      <c r="D6" s="105"/>
      <c r="E6" s="105"/>
      <c r="F6" s="105"/>
      <c r="G6" s="105"/>
      <c r="H6" s="105"/>
      <c r="I6" s="106"/>
      <c r="J6" s="105"/>
      <c r="K6" s="105"/>
      <c r="L6" s="105"/>
      <c r="M6" s="105"/>
      <c r="N6" s="106"/>
      <c r="O6" s="106"/>
      <c r="P6" s="106"/>
      <c r="R6" s="105"/>
      <c r="S6" s="105"/>
      <c r="T6" s="105"/>
      <c r="U6" s="105"/>
      <c r="V6" s="105"/>
      <c r="W6" s="105"/>
      <c r="X6" s="105"/>
      <c r="Y6" s="106"/>
      <c r="Z6" s="105"/>
      <c r="AA6" s="105"/>
      <c r="AB6" s="105"/>
      <c r="AC6" s="105"/>
      <c r="AD6" s="106"/>
      <c r="AE6" s="106"/>
      <c r="AF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</row>
    <row r="7" spans="2:54" ht="51.75" customHeight="1" thickBot="1" x14ac:dyDescent="0.3">
      <c r="B7" s="107"/>
      <c r="C7" s="243" t="s">
        <v>262</v>
      </c>
      <c r="D7" s="243" t="s">
        <v>269</v>
      </c>
      <c r="E7" s="243" t="s">
        <v>264</v>
      </c>
      <c r="F7" s="114" t="s">
        <v>265</v>
      </c>
      <c r="G7" s="114" t="s">
        <v>266</v>
      </c>
      <c r="H7" s="15" t="str">
        <f>CONCATENATE("var. ",RIGHT(G7,2),"/",RIGHT(F7,2))</f>
        <v>var. 24/23</v>
      </c>
      <c r="I7" s="244" t="str">
        <f>CONCATENATE("var. ",RIGHT(G7,2),"/",RIGHT(C7,2))</f>
        <v>var. 24/19</v>
      </c>
      <c r="J7" s="243" t="s">
        <v>234</v>
      </c>
      <c r="K7" s="245" t="s">
        <v>225</v>
      </c>
      <c r="L7" s="245" t="s">
        <v>226</v>
      </c>
      <c r="M7" s="14" t="s">
        <v>227</v>
      </c>
      <c r="N7" s="14" t="s">
        <v>228</v>
      </c>
      <c r="O7" s="15" t="str">
        <f>CONCATENATE("var. ",RIGHT(N7,2),"/",RIGHT(M7,2))</f>
        <v>var. 24/23</v>
      </c>
      <c r="P7" s="15" t="str">
        <f>CONCATENATE("var. ",RIGHT(N7,2),"/",RIGHT(J7,2))</f>
        <v>var. 24/20</v>
      </c>
      <c r="R7" s="107"/>
      <c r="S7" s="243" t="s">
        <v>262</v>
      </c>
      <c r="T7" s="245" t="s">
        <v>269</v>
      </c>
      <c r="U7" s="245" t="s">
        <v>264</v>
      </c>
      <c r="V7" s="114" t="s">
        <v>265</v>
      </c>
      <c r="W7" s="114" t="s">
        <v>266</v>
      </c>
      <c r="X7" s="15" t="str">
        <f>CONCATENATE("var. ",RIGHT(W7,2),"/",RIGHT(V7,2))</f>
        <v>var. 24/23</v>
      </c>
      <c r="Y7" s="244" t="str">
        <f>CONCATENATE("var. ",RIGHT(W7,2),"/",RIGHT(S7,2))</f>
        <v>var. 24/19</v>
      </c>
      <c r="Z7" s="243" t="s">
        <v>234</v>
      </c>
      <c r="AA7" s="243" t="s">
        <v>225</v>
      </c>
      <c r="AB7" s="243" t="s">
        <v>226</v>
      </c>
      <c r="AC7" s="14" t="s">
        <v>227</v>
      </c>
      <c r="AD7" s="14" t="s">
        <v>228</v>
      </c>
      <c r="AE7" s="15" t="str">
        <f>CONCATENATE("var. ",RIGHT(AD7,2),"/",RIGHT(AC7,2))</f>
        <v>var. 24/23</v>
      </c>
      <c r="AF7" s="15" t="str">
        <f>CONCATENATE("var. ",RIGHT(AD7,2),"/",RIGHT(Z7,2))</f>
        <v>var. 24/20</v>
      </c>
      <c r="AH7" s="107"/>
      <c r="AI7" s="243" t="s">
        <v>262</v>
      </c>
      <c r="AJ7" s="245" t="s">
        <v>269</v>
      </c>
      <c r="AK7" s="245" t="s">
        <v>264</v>
      </c>
      <c r="AL7" s="114" t="s">
        <v>265</v>
      </c>
      <c r="AM7" s="114" t="s">
        <v>266</v>
      </c>
      <c r="AN7" s="15" t="str">
        <f>CONCATENATE("var. ",RIGHT(AM7,2),"/",RIGHT(AL7,2))</f>
        <v>var. 24/23</v>
      </c>
      <c r="AO7" s="244" t="str">
        <f>CONCATENATE("dif. ",RIGHT(AM7,2),"/",RIGHT(AL7,2))</f>
        <v>dif. 24/23</v>
      </c>
      <c r="AP7" s="244" t="str">
        <f>CONCATENATE("var. ",RIGHT(AM7,2),"/",RIGHT(AI7,2))</f>
        <v>var. 24/19</v>
      </c>
      <c r="AQ7" s="244" t="str">
        <f>CONCATENATE("dif. ",RIGHT(AM7,2),"/",RIGHT(AI7,2))</f>
        <v>dif. 24/19</v>
      </c>
      <c r="AR7" s="246" t="str">
        <f>CONCATENATE("cuota ",RIGHT(AM7,2))</f>
        <v>cuota 24</v>
      </c>
      <c r="AS7" s="243" t="s">
        <v>234</v>
      </c>
      <c r="AT7" s="245" t="s">
        <v>225</v>
      </c>
      <c r="AU7" s="245" t="s">
        <v>226</v>
      </c>
      <c r="AV7" s="14" t="s">
        <v>227</v>
      </c>
      <c r="AW7" s="14" t="s">
        <v>228</v>
      </c>
      <c r="AX7" s="15" t="str">
        <f>CONCATENATE("var. ",RIGHT(AW7,2),"/",RIGHT(AV7,2))</f>
        <v>var. 24/23</v>
      </c>
      <c r="AY7" s="244" t="str">
        <f>CONCATENATE("dif. ",RIGHT(AW7,2),"/",RIGHT(AV7,2))</f>
        <v>dif. 24/23</v>
      </c>
      <c r="AZ7" s="244" t="str">
        <f>CONCATENATE("var. ",RIGHT(AW7,2),"/",RIGHT(AS7,2))</f>
        <v>var. 24/20</v>
      </c>
      <c r="BA7" s="244" t="str">
        <f>CONCATENATE("dif. ",RIGHT(AW7,2),"/",RIGHT(AS7,2))</f>
        <v>dif. 24/20</v>
      </c>
      <c r="BB7" s="246" t="str">
        <f>CONCATENATE("cuota ",RIGHT(AW7,2))</f>
        <v>cuota 24</v>
      </c>
    </row>
    <row r="8" spans="2:54" ht="15.75" x14ac:dyDescent="0.25">
      <c r="B8" s="247" t="s">
        <v>43</v>
      </c>
      <c r="C8" s="248">
        <v>87.154332908665026</v>
      </c>
      <c r="D8" s="249">
        <v>89.90479582975324</v>
      </c>
      <c r="E8" s="249">
        <v>103.32696609432543</v>
      </c>
      <c r="F8" s="250">
        <v>109.52769989581103</v>
      </c>
      <c r="G8" s="249">
        <v>121.46827305804845</v>
      </c>
      <c r="H8" s="164">
        <f>G8/F8-1</f>
        <v>0.10901875209281275</v>
      </c>
      <c r="I8" s="164">
        <f t="shared" ref="I8:I18" si="0">G8/C8-1</f>
        <v>0.3937146783665173</v>
      </c>
      <c r="J8" s="248">
        <v>81.36</v>
      </c>
      <c r="K8" s="251">
        <v>93.57</v>
      </c>
      <c r="L8" s="251">
        <v>103.46</v>
      </c>
      <c r="M8" s="251">
        <v>2659.6699999999996</v>
      </c>
      <c r="N8" s="251">
        <v>2876</v>
      </c>
      <c r="O8" s="164">
        <f t="shared" ref="O8:O18" si="1">N8/M8-1</f>
        <v>8.1337158369271467E-2</v>
      </c>
      <c r="P8" s="252">
        <f t="shared" ref="P8:P18" si="2">N8/J8-1</f>
        <v>34.349065880039333</v>
      </c>
      <c r="R8" s="247" t="s">
        <v>43</v>
      </c>
      <c r="S8" s="248">
        <v>69.394070347048668</v>
      </c>
      <c r="T8" s="250">
        <v>29.518151412447832</v>
      </c>
      <c r="U8" s="250">
        <v>75.322478251185714</v>
      </c>
      <c r="V8" s="250">
        <v>88.285721478147337</v>
      </c>
      <c r="W8" s="250">
        <v>100.38063315546135</v>
      </c>
      <c r="X8" s="164">
        <f t="shared" ref="X8:X18" si="3">W8/V8-1</f>
        <v>0.13699737029739034</v>
      </c>
      <c r="Y8" s="164">
        <f t="shared" ref="Y8:Y18" si="4">W8/S8-1</f>
        <v>0.44653041179808151</v>
      </c>
      <c r="Z8" s="248">
        <v>24.64</v>
      </c>
      <c r="AA8" s="251">
        <v>42.5</v>
      </c>
      <c r="AB8" s="251">
        <v>79.03</v>
      </c>
      <c r="AC8" s="251">
        <v>2072.0700000000002</v>
      </c>
      <c r="AD8" s="251">
        <v>2252.2499999999995</v>
      </c>
      <c r="AE8" s="164">
        <f t="shared" ref="AE8:AE18" si="5">AD8/AC8-1</f>
        <v>8.6956521739130155E-2</v>
      </c>
      <c r="AF8" s="164">
        <f t="shared" ref="AF8:AF18" si="6">AD8/Z8-1</f>
        <v>90.406249999999986</v>
      </c>
      <c r="AH8" s="82" t="s">
        <v>43</v>
      </c>
      <c r="AI8" s="253">
        <v>810177317.74000001</v>
      </c>
      <c r="AJ8" s="163">
        <v>153848722.74000001</v>
      </c>
      <c r="AK8" s="163">
        <v>822227787.43999982</v>
      </c>
      <c r="AL8" s="163">
        <v>985719951.83000004</v>
      </c>
      <c r="AM8" s="163">
        <v>1137217373.2800002</v>
      </c>
      <c r="AN8" s="164">
        <f t="shared" ref="AN8:AN18" si="7">AM8/AL8-1</f>
        <v>0.15369215279526749</v>
      </c>
      <c r="AO8" s="163">
        <f t="shared" ref="AO8:AO18" si="8">AM8-AL8</f>
        <v>151497421.45000017</v>
      </c>
      <c r="AP8" s="164">
        <f t="shared" ref="AP8:AP18" si="9">AM8/AI8-1</f>
        <v>0.40366478840987874</v>
      </c>
      <c r="AQ8" s="163">
        <f t="shared" ref="AQ8:AQ18" si="10">AM8-AI8</f>
        <v>327040055.5400002</v>
      </c>
      <c r="AR8" s="165">
        <f t="shared" ref="AR8:AR18" si="11">AM8/AM$8</f>
        <v>1</v>
      </c>
      <c r="AS8" s="254">
        <v>16890366.510000002</v>
      </c>
      <c r="AT8" s="255">
        <v>51434123.310000002</v>
      </c>
      <c r="AU8" s="255">
        <v>128324371.27</v>
      </c>
      <c r="AV8" s="255">
        <v>430250378.53000003</v>
      </c>
      <c r="AW8" s="255">
        <v>490123866.32000011</v>
      </c>
      <c r="AX8" s="164">
        <f t="shared" ref="AX8:AX18" si="12">AW8/AV8-1</f>
        <v>0.139159640009068</v>
      </c>
      <c r="AY8" s="163">
        <f t="shared" ref="AY8:AY18" si="13">AW8-AV8</f>
        <v>59873487.790000081</v>
      </c>
      <c r="AZ8" s="164">
        <f t="shared" ref="AZ8:AZ18" si="14">AW8/AS8-1</f>
        <v>28.017953283004282</v>
      </c>
      <c r="BA8" s="163">
        <f t="shared" ref="BA8:BA18" si="15">AW8-AS8</f>
        <v>473233499.81000012</v>
      </c>
      <c r="BB8" s="165">
        <f t="shared" ref="BB8:BB18" si="16">AW8/AW$8</f>
        <v>1</v>
      </c>
    </row>
    <row r="9" spans="2:54" x14ac:dyDescent="0.25">
      <c r="B9" s="18" t="s">
        <v>44</v>
      </c>
      <c r="C9" s="256">
        <v>106.64910135106426</v>
      </c>
      <c r="D9" s="257">
        <v>118.7067371053658</v>
      </c>
      <c r="E9" s="257">
        <v>128.03721098266536</v>
      </c>
      <c r="F9" s="257">
        <v>134.39836133388042</v>
      </c>
      <c r="G9" s="257">
        <v>147.32635484172022</v>
      </c>
      <c r="H9" s="95">
        <f>G9/F9-1</f>
        <v>9.6191600697595581E-2</v>
      </c>
      <c r="I9" s="95">
        <f t="shared" si="0"/>
        <v>0.38141206044255171</v>
      </c>
      <c r="J9" s="256">
        <v>0</v>
      </c>
      <c r="K9" s="257">
        <v>122.22</v>
      </c>
      <c r="L9" s="257">
        <v>127.32</v>
      </c>
      <c r="M9" s="257">
        <v>137.09</v>
      </c>
      <c r="N9" s="257">
        <v>143.27000000000001</v>
      </c>
      <c r="O9" s="95">
        <f t="shared" si="1"/>
        <v>4.5079874534976971E-2</v>
      </c>
      <c r="P9" s="95" t="e">
        <f t="shared" si="2"/>
        <v>#DIV/0!</v>
      </c>
      <c r="R9" s="18" t="s">
        <v>44</v>
      </c>
      <c r="S9" s="256">
        <v>89.16091651887406</v>
      </c>
      <c r="T9" s="257">
        <v>41.148600288143349</v>
      </c>
      <c r="U9" s="257">
        <v>101.35543609516807</v>
      </c>
      <c r="V9" s="257">
        <v>114.02618019767255</v>
      </c>
      <c r="W9" s="257">
        <v>125.78340298034419</v>
      </c>
      <c r="X9" s="95">
        <f t="shared" si="3"/>
        <v>0.10310985391503658</v>
      </c>
      <c r="Y9" s="95">
        <f t="shared" si="4"/>
        <v>0.41074596237150263</v>
      </c>
      <c r="Z9" s="256">
        <v>0</v>
      </c>
      <c r="AA9" s="257">
        <v>60.54</v>
      </c>
      <c r="AB9" s="257">
        <v>106.97</v>
      </c>
      <c r="AC9" s="257">
        <v>115.29</v>
      </c>
      <c r="AD9" s="257">
        <v>120.9</v>
      </c>
      <c r="AE9" s="95">
        <f t="shared" si="5"/>
        <v>4.8659901118917492E-2</v>
      </c>
      <c r="AF9" s="95" t="e">
        <f t="shared" si="6"/>
        <v>#DIV/0!</v>
      </c>
      <c r="AH9" s="18" t="s">
        <v>44</v>
      </c>
      <c r="AI9" s="258">
        <v>363256252.49000001</v>
      </c>
      <c r="AJ9" s="70">
        <v>79810137</v>
      </c>
      <c r="AK9" s="70">
        <v>403656815.66999996</v>
      </c>
      <c r="AL9" s="70">
        <v>473972942.78000003</v>
      </c>
      <c r="AM9" s="70">
        <v>530975675.31999999</v>
      </c>
      <c r="AN9" s="95">
        <f t="shared" si="7"/>
        <v>0.1202657945106762</v>
      </c>
      <c r="AO9" s="70">
        <f t="shared" si="8"/>
        <v>57002732.539999962</v>
      </c>
      <c r="AP9" s="95">
        <f t="shared" si="9"/>
        <v>0.46171104194446611</v>
      </c>
      <c r="AQ9" s="70">
        <f t="shared" si="10"/>
        <v>167719422.82999998</v>
      </c>
      <c r="AR9" s="122">
        <f t="shared" si="11"/>
        <v>0.46690781181837054</v>
      </c>
      <c r="AS9" s="259">
        <v>0</v>
      </c>
      <c r="AT9" s="260">
        <v>28916162.579999998</v>
      </c>
      <c r="AU9" s="260">
        <v>62580353.969999999</v>
      </c>
      <c r="AV9" s="260">
        <v>68968286.400000006</v>
      </c>
      <c r="AW9" s="260">
        <v>74124272.450000003</v>
      </c>
      <c r="AX9" s="95">
        <f t="shared" si="12"/>
        <v>7.4758795950017998E-2</v>
      </c>
      <c r="AY9" s="70">
        <f t="shared" si="13"/>
        <v>5155986.049999997</v>
      </c>
      <c r="AZ9" s="95" t="e">
        <f t="shared" si="14"/>
        <v>#DIV/0!</v>
      </c>
      <c r="BA9" s="70">
        <f t="shared" si="15"/>
        <v>74124272.450000003</v>
      </c>
      <c r="BB9" s="122">
        <f t="shared" si="16"/>
        <v>0.15123579475235049</v>
      </c>
    </row>
    <row r="10" spans="2:54" x14ac:dyDescent="0.25">
      <c r="B10" s="24" t="s">
        <v>45</v>
      </c>
      <c r="C10" s="256">
        <v>84.343643693458219</v>
      </c>
      <c r="D10" s="257">
        <v>72.483000992402523</v>
      </c>
      <c r="E10" s="257">
        <v>90.599691002209667</v>
      </c>
      <c r="F10" s="257">
        <v>97.767835052321757</v>
      </c>
      <c r="G10" s="257">
        <v>111.42021648051494</v>
      </c>
      <c r="H10" s="95">
        <f>G10/F10-1</f>
        <v>0.13964082789484822</v>
      </c>
      <c r="I10" s="95">
        <f t="shared" si="0"/>
        <v>0.32102683262611764</v>
      </c>
      <c r="J10" s="256">
        <v>0</v>
      </c>
      <c r="K10" s="257">
        <v>76.540000000000006</v>
      </c>
      <c r="L10" s="257">
        <v>92.75</v>
      </c>
      <c r="M10" s="257">
        <v>99.75</v>
      </c>
      <c r="N10" s="257">
        <v>115.09</v>
      </c>
      <c r="O10" s="95">
        <f t="shared" si="1"/>
        <v>0.15378446115288225</v>
      </c>
      <c r="P10" s="95" t="e">
        <f t="shared" si="2"/>
        <v>#DIV/0!</v>
      </c>
      <c r="R10" s="24" t="s">
        <v>45</v>
      </c>
      <c r="S10" s="256">
        <v>67.40411664393973</v>
      </c>
      <c r="T10" s="257">
        <v>18.72022074122162</v>
      </c>
      <c r="U10" s="257">
        <v>65.501264631652873</v>
      </c>
      <c r="V10" s="257">
        <v>79.184087155233172</v>
      </c>
      <c r="W10" s="257">
        <v>93.028124281518529</v>
      </c>
      <c r="X10" s="95">
        <f t="shared" si="3"/>
        <v>0.17483357608385863</v>
      </c>
      <c r="Y10" s="95">
        <f t="shared" si="4"/>
        <v>0.38015493583184057</v>
      </c>
      <c r="Z10" s="256">
        <v>0</v>
      </c>
      <c r="AA10" s="257">
        <v>29.48</v>
      </c>
      <c r="AB10" s="257">
        <v>71.13</v>
      </c>
      <c r="AC10" s="257">
        <v>80.13</v>
      </c>
      <c r="AD10" s="257">
        <v>92.86</v>
      </c>
      <c r="AE10" s="95">
        <f t="shared" si="5"/>
        <v>0.15886684138275298</v>
      </c>
      <c r="AF10" s="95" t="e">
        <f t="shared" si="6"/>
        <v>#DIV/0!</v>
      </c>
      <c r="AH10" s="24" t="s">
        <v>45</v>
      </c>
      <c r="AI10" s="258">
        <v>224649520.81</v>
      </c>
      <c r="AJ10" s="70">
        <v>23517059.390000001</v>
      </c>
      <c r="AK10" s="70">
        <v>200088543.44</v>
      </c>
      <c r="AL10" s="70">
        <v>239785241.54999998</v>
      </c>
      <c r="AM10" s="70">
        <v>284877435.64999998</v>
      </c>
      <c r="AN10" s="95">
        <f t="shared" si="7"/>
        <v>0.18805241643947213</v>
      </c>
      <c r="AO10" s="70">
        <f t="shared" si="8"/>
        <v>45092194.099999994</v>
      </c>
      <c r="AP10" s="95">
        <f t="shared" si="9"/>
        <v>0.26809723262636487</v>
      </c>
      <c r="AQ10" s="70">
        <f t="shared" si="10"/>
        <v>60227914.839999974</v>
      </c>
      <c r="AR10" s="122">
        <f t="shared" si="11"/>
        <v>0.25050394264409365</v>
      </c>
      <c r="AS10" s="259">
        <v>0</v>
      </c>
      <c r="AT10" s="260">
        <v>8520627.4600000009</v>
      </c>
      <c r="AU10" s="260">
        <v>33031284.920000002</v>
      </c>
      <c r="AV10" s="260">
        <v>35140342.009999998</v>
      </c>
      <c r="AW10" s="260">
        <v>42256315.93</v>
      </c>
      <c r="AX10" s="95">
        <f t="shared" si="12"/>
        <v>0.20250155556183791</v>
      </c>
      <c r="AY10" s="70">
        <f t="shared" si="13"/>
        <v>7115973.9200000018</v>
      </c>
      <c r="AZ10" s="95" t="e">
        <f t="shared" si="14"/>
        <v>#DIV/0!</v>
      </c>
      <c r="BA10" s="70">
        <f t="shared" si="15"/>
        <v>42256315.93</v>
      </c>
      <c r="BB10" s="122">
        <f t="shared" si="16"/>
        <v>8.6215585148451027E-2</v>
      </c>
    </row>
    <row r="11" spans="2:54" x14ac:dyDescent="0.25">
      <c r="B11" s="24" t="s">
        <v>46</v>
      </c>
      <c r="C11" s="256">
        <v>67.425680045023526</v>
      </c>
      <c r="D11" s="257">
        <v>57.546921426146014</v>
      </c>
      <c r="E11" s="257">
        <v>70.808030229653028</v>
      </c>
      <c r="F11" s="257">
        <v>77.704808534141804</v>
      </c>
      <c r="G11" s="257">
        <v>84.435346665146383</v>
      </c>
      <c r="H11" s="95">
        <f>G11/F11-1</f>
        <v>8.6616752012809162E-2</v>
      </c>
      <c r="I11" s="95">
        <f t="shared" si="0"/>
        <v>0.25227282259169859</v>
      </c>
      <c r="J11" s="256">
        <v>0</v>
      </c>
      <c r="K11" s="257">
        <v>65.69</v>
      </c>
      <c r="L11" s="257">
        <v>82.68</v>
      </c>
      <c r="M11" s="257">
        <v>80.44</v>
      </c>
      <c r="N11" s="257">
        <v>94.54</v>
      </c>
      <c r="O11" s="95">
        <f t="shared" si="1"/>
        <v>0.17528592739930393</v>
      </c>
      <c r="P11" s="95" t="e">
        <f t="shared" si="2"/>
        <v>#DIV/0!</v>
      </c>
      <c r="R11" s="24" t="s">
        <v>46</v>
      </c>
      <c r="S11" s="256">
        <v>46.814349451721881</v>
      </c>
      <c r="T11" s="257">
        <v>22.194343089655948</v>
      </c>
      <c r="U11" s="257">
        <v>47.643750828203792</v>
      </c>
      <c r="V11" s="257">
        <v>50.523052414693986</v>
      </c>
      <c r="W11" s="257">
        <v>58.433731556719493</v>
      </c>
      <c r="X11" s="95">
        <f t="shared" si="3"/>
        <v>0.15657563753461545</v>
      </c>
      <c r="Y11" s="95">
        <f t="shared" si="4"/>
        <v>0.24820129385713896</v>
      </c>
      <c r="Z11" s="256">
        <v>0</v>
      </c>
      <c r="AA11" s="257">
        <v>32.93</v>
      </c>
      <c r="AB11" s="257">
        <v>44.17</v>
      </c>
      <c r="AC11" s="257">
        <v>43.02</v>
      </c>
      <c r="AD11" s="257">
        <v>48.91</v>
      </c>
      <c r="AE11" s="95">
        <f t="shared" si="5"/>
        <v>0.13691306369130629</v>
      </c>
      <c r="AF11" s="95" t="e">
        <f t="shared" si="6"/>
        <v>#DIV/0!</v>
      </c>
      <c r="AH11" s="24" t="s">
        <v>46</v>
      </c>
      <c r="AI11" s="258">
        <v>5130908.6399999997</v>
      </c>
      <c r="AJ11" s="70">
        <v>1316159.4100000001</v>
      </c>
      <c r="AK11" s="70">
        <v>4079383.75</v>
      </c>
      <c r="AL11" s="70">
        <v>4704061.0200000005</v>
      </c>
      <c r="AM11" s="70">
        <v>5470948.4300000006</v>
      </c>
      <c r="AN11" s="95">
        <f t="shared" si="7"/>
        <v>0.16302667136745597</v>
      </c>
      <c r="AO11" s="70">
        <f t="shared" si="8"/>
        <v>766887.41000000015</v>
      </c>
      <c r="AP11" s="95">
        <f t="shared" si="9"/>
        <v>6.6272821026102102E-2</v>
      </c>
      <c r="AQ11" s="70">
        <f t="shared" si="10"/>
        <v>340039.79000000097</v>
      </c>
      <c r="AR11" s="122">
        <f t="shared" si="11"/>
        <v>4.8108203044950936E-3</v>
      </c>
      <c r="AS11" s="259">
        <v>0</v>
      </c>
      <c r="AT11" s="260">
        <v>396083.64</v>
      </c>
      <c r="AU11" s="260">
        <v>561379.94999999995</v>
      </c>
      <c r="AV11" s="260">
        <v>501385.38</v>
      </c>
      <c r="AW11" s="260">
        <v>682239.06</v>
      </c>
      <c r="AX11" s="95">
        <f t="shared" si="12"/>
        <v>0.3607079249099765</v>
      </c>
      <c r="AY11" s="70">
        <f t="shared" si="13"/>
        <v>180853.68000000005</v>
      </c>
      <c r="AZ11" s="95" t="e">
        <f t="shared" si="14"/>
        <v>#DIV/0!</v>
      </c>
      <c r="BA11" s="70">
        <f t="shared" si="15"/>
        <v>682239.06</v>
      </c>
      <c r="BB11" s="122">
        <f t="shared" si="16"/>
        <v>1.3919727376723349E-3</v>
      </c>
    </row>
    <row r="12" spans="2:54" x14ac:dyDescent="0.25">
      <c r="B12" s="24" t="s">
        <v>47</v>
      </c>
      <c r="C12" s="256">
        <v>140.08442188989247</v>
      </c>
      <c r="D12" s="257">
        <v>154.2044832186981</v>
      </c>
      <c r="E12" s="257">
        <v>217.66150873240741</v>
      </c>
      <c r="F12" s="257">
        <v>177.9103158320419</v>
      </c>
      <c r="G12" s="257">
        <v>198.99931855415863</v>
      </c>
      <c r="H12" s="95">
        <f t="shared" ref="H12:H18" si="17">G12/F12-1</f>
        <v>0.11853726763110251</v>
      </c>
      <c r="I12" s="95">
        <f t="shared" si="0"/>
        <v>0.4205670828307646</v>
      </c>
      <c r="J12" s="256">
        <v>0</v>
      </c>
      <c r="K12" s="257">
        <v>190.16</v>
      </c>
      <c r="L12" s="257">
        <v>133.82</v>
      </c>
      <c r="M12" s="257">
        <v>193.33</v>
      </c>
      <c r="N12" s="257">
        <v>234.03</v>
      </c>
      <c r="O12" s="95">
        <f t="shared" si="1"/>
        <v>0.21052087104950079</v>
      </c>
      <c r="P12" s="95" t="e">
        <f t="shared" si="2"/>
        <v>#DIV/0!</v>
      </c>
      <c r="R12" s="24" t="s">
        <v>47</v>
      </c>
      <c r="S12" s="256">
        <v>100.60091112239516</v>
      </c>
      <c r="T12" s="257">
        <v>28.283731759604429</v>
      </c>
      <c r="U12" s="257">
        <v>106.93503731273283</v>
      </c>
      <c r="V12" s="257">
        <v>95.836796990363538</v>
      </c>
      <c r="W12" s="257">
        <v>118.92008778368977</v>
      </c>
      <c r="X12" s="95">
        <f t="shared" si="3"/>
        <v>0.24086041602211794</v>
      </c>
      <c r="Y12" s="95">
        <f t="shared" si="4"/>
        <v>0.18209752234755361</v>
      </c>
      <c r="Z12" s="256">
        <v>0</v>
      </c>
      <c r="AA12" s="257">
        <v>5.81</v>
      </c>
      <c r="AB12" s="257">
        <v>64.5</v>
      </c>
      <c r="AC12" s="257">
        <v>104.39</v>
      </c>
      <c r="AD12" s="257">
        <v>129.34</v>
      </c>
      <c r="AE12" s="95">
        <f t="shared" si="5"/>
        <v>0.23900756777469101</v>
      </c>
      <c r="AF12" s="95" t="e">
        <f t="shared" si="6"/>
        <v>#DIV/0!</v>
      </c>
      <c r="AH12" s="24" t="s">
        <v>47</v>
      </c>
      <c r="AI12" s="258">
        <v>33356204.430000003</v>
      </c>
      <c r="AJ12" s="70">
        <v>7595375.9500000011</v>
      </c>
      <c r="AK12" s="70">
        <v>36939560.329999998</v>
      </c>
      <c r="AL12" s="70">
        <v>31119151.560000002</v>
      </c>
      <c r="AM12" s="70">
        <v>31258534.350000001</v>
      </c>
      <c r="AN12" s="95">
        <f t="shared" si="7"/>
        <v>4.4790035400308348E-3</v>
      </c>
      <c r="AO12" s="70">
        <f t="shared" si="8"/>
        <v>139382.78999999911</v>
      </c>
      <c r="AP12" s="95">
        <f t="shared" si="9"/>
        <v>-6.2886953592159678E-2</v>
      </c>
      <c r="AQ12" s="70">
        <f t="shared" si="10"/>
        <v>-2097670.0800000019</v>
      </c>
      <c r="AR12" s="122">
        <f t="shared" si="11"/>
        <v>2.7486859666805034E-2</v>
      </c>
      <c r="AS12" s="259">
        <v>0</v>
      </c>
      <c r="AT12" s="260">
        <v>276122.98</v>
      </c>
      <c r="AU12" s="260">
        <v>3301054.15</v>
      </c>
      <c r="AV12" s="260">
        <v>3465759.76</v>
      </c>
      <c r="AW12" s="260">
        <v>5601144.4900000002</v>
      </c>
      <c r="AX12" s="95">
        <f t="shared" si="12"/>
        <v>0.61613755074587173</v>
      </c>
      <c r="AY12" s="70">
        <f t="shared" si="13"/>
        <v>2135384.7300000004</v>
      </c>
      <c r="AZ12" s="95" t="e">
        <f t="shared" si="14"/>
        <v>#DIV/0!</v>
      </c>
      <c r="BA12" s="70">
        <f t="shared" si="15"/>
        <v>5601144.4900000002</v>
      </c>
      <c r="BB12" s="122">
        <f t="shared" si="16"/>
        <v>1.1428018251906617E-2</v>
      </c>
    </row>
    <row r="13" spans="2:54" x14ac:dyDescent="0.25">
      <c r="B13" s="24" t="s">
        <v>48</v>
      </c>
      <c r="C13" s="256">
        <v>51.910853322503037</v>
      </c>
      <c r="D13" s="257">
        <v>39.120441588128308</v>
      </c>
      <c r="E13" s="257">
        <v>55.750286653691745</v>
      </c>
      <c r="F13" s="257">
        <v>62.940037660434335</v>
      </c>
      <c r="G13" s="257">
        <v>71.998810322002782</v>
      </c>
      <c r="H13" s="95">
        <f t="shared" si="17"/>
        <v>0.14392702957124248</v>
      </c>
      <c r="I13" s="95">
        <f t="shared" si="0"/>
        <v>0.38697027141319862</v>
      </c>
      <c r="J13" s="256">
        <v>0</v>
      </c>
      <c r="K13" s="257">
        <v>46.06</v>
      </c>
      <c r="L13" s="257">
        <v>60</v>
      </c>
      <c r="M13" s="257">
        <v>66.819999999999993</v>
      </c>
      <c r="N13" s="257">
        <v>72.59</v>
      </c>
      <c r="O13" s="95">
        <f t="shared" si="1"/>
        <v>8.6351391798862753E-2</v>
      </c>
      <c r="P13" s="95" t="e">
        <f t="shared" si="2"/>
        <v>#DIV/0!</v>
      </c>
      <c r="R13" s="24" t="s">
        <v>48</v>
      </c>
      <c r="S13" s="256">
        <v>40.438171976669985</v>
      </c>
      <c r="T13" s="257">
        <v>15.364356645640338</v>
      </c>
      <c r="U13" s="257">
        <v>37.117422100590225</v>
      </c>
      <c r="V13" s="257">
        <v>49.066947630799199</v>
      </c>
      <c r="W13" s="257">
        <v>57.850230654723923</v>
      </c>
      <c r="X13" s="95">
        <f t="shared" si="3"/>
        <v>0.17900610182671084</v>
      </c>
      <c r="Y13" s="95">
        <f t="shared" si="4"/>
        <v>0.43058471307999491</v>
      </c>
      <c r="Z13" s="256">
        <v>0</v>
      </c>
      <c r="AA13" s="257">
        <v>24.92</v>
      </c>
      <c r="AB13" s="257">
        <v>42.68</v>
      </c>
      <c r="AC13" s="257">
        <v>50.92</v>
      </c>
      <c r="AD13" s="257">
        <v>58.42</v>
      </c>
      <c r="AE13" s="95">
        <f t="shared" si="5"/>
        <v>0.14728986645718778</v>
      </c>
      <c r="AF13" s="95" t="e">
        <f t="shared" si="6"/>
        <v>#DIV/0!</v>
      </c>
      <c r="AH13" s="24" t="s">
        <v>48</v>
      </c>
      <c r="AI13" s="258">
        <v>87885370.840000004</v>
      </c>
      <c r="AJ13" s="70">
        <v>11490349.32</v>
      </c>
      <c r="AK13" s="70">
        <v>70191709.870000005</v>
      </c>
      <c r="AL13" s="70">
        <v>96619681.010000005</v>
      </c>
      <c r="AM13" s="70">
        <v>119889428.77000001</v>
      </c>
      <c r="AN13" s="95">
        <f t="shared" si="7"/>
        <v>0.24083859019977116</v>
      </c>
      <c r="AO13" s="70">
        <f t="shared" si="8"/>
        <v>23269747.760000005</v>
      </c>
      <c r="AP13" s="95">
        <f t="shared" si="9"/>
        <v>0.36415682865200738</v>
      </c>
      <c r="AQ13" s="70">
        <f t="shared" si="10"/>
        <v>32004057.930000007</v>
      </c>
      <c r="AR13" s="122">
        <f t="shared" si="11"/>
        <v>0.10542349386046657</v>
      </c>
      <c r="AS13" s="259">
        <v>0</v>
      </c>
      <c r="AT13" s="260">
        <v>5084608.95</v>
      </c>
      <c r="AU13" s="260">
        <v>12005834.189999999</v>
      </c>
      <c r="AV13" s="260">
        <v>14818574.74</v>
      </c>
      <c r="AW13" s="260">
        <v>17747817.48</v>
      </c>
      <c r="AX13" s="95">
        <f t="shared" si="12"/>
        <v>0.1976737163590403</v>
      </c>
      <c r="AY13" s="70">
        <f t="shared" si="13"/>
        <v>2929242.74</v>
      </c>
      <c r="AZ13" s="95" t="e">
        <f t="shared" si="14"/>
        <v>#DIV/0!</v>
      </c>
      <c r="BA13" s="70">
        <f t="shared" si="15"/>
        <v>17747817.48</v>
      </c>
      <c r="BB13" s="122">
        <f t="shared" si="16"/>
        <v>3.6210881982254896E-2</v>
      </c>
    </row>
    <row r="14" spans="2:54" x14ac:dyDescent="0.25">
      <c r="B14" s="24" t="s">
        <v>49</v>
      </c>
      <c r="C14" s="256">
        <v>81.890160498290783</v>
      </c>
      <c r="D14" s="257">
        <v>79.409698525552827</v>
      </c>
      <c r="E14" s="257">
        <v>86.843517211728013</v>
      </c>
      <c r="F14" s="257">
        <v>95.563416658904558</v>
      </c>
      <c r="G14" s="257">
        <v>107.71973652891266</v>
      </c>
      <c r="H14" s="95">
        <f t="shared" si="17"/>
        <v>0.12720683599454974</v>
      </c>
      <c r="I14" s="95">
        <f t="shared" si="0"/>
        <v>0.31541733308925424</v>
      </c>
      <c r="J14" s="256">
        <v>0</v>
      </c>
      <c r="K14" s="257">
        <v>76.2</v>
      </c>
      <c r="L14" s="257">
        <v>78.63</v>
      </c>
      <c r="M14" s="257">
        <v>82.69</v>
      </c>
      <c r="N14" s="257">
        <v>89.63</v>
      </c>
      <c r="O14" s="95">
        <f t="shared" si="1"/>
        <v>8.392792356996015E-2</v>
      </c>
      <c r="P14" s="95" t="e">
        <f t="shared" si="2"/>
        <v>#DIV/0!</v>
      </c>
      <c r="R14" s="24" t="s">
        <v>49</v>
      </c>
      <c r="S14" s="256">
        <v>52.624139013238604</v>
      </c>
      <c r="T14" s="257">
        <v>33.514801602241391</v>
      </c>
      <c r="U14" s="257">
        <v>63.569832414965049</v>
      </c>
      <c r="V14" s="257">
        <v>72.119812533126122</v>
      </c>
      <c r="W14" s="257">
        <v>82.693475174333727</v>
      </c>
      <c r="X14" s="95">
        <f t="shared" si="3"/>
        <v>0.14661245321943817</v>
      </c>
      <c r="Y14" s="95">
        <f t="shared" si="4"/>
        <v>0.57139815918946635</v>
      </c>
      <c r="Z14" s="256">
        <v>0</v>
      </c>
      <c r="AA14" s="257">
        <v>37.950000000000003</v>
      </c>
      <c r="AB14" s="257">
        <v>51.12</v>
      </c>
      <c r="AC14" s="257">
        <v>44.64</v>
      </c>
      <c r="AD14" s="257">
        <v>46.43</v>
      </c>
      <c r="AE14" s="95">
        <f t="shared" si="5"/>
        <v>4.0098566308243599E-2</v>
      </c>
      <c r="AF14" s="95" t="e">
        <f t="shared" si="6"/>
        <v>#DIV/0!</v>
      </c>
      <c r="AH14" s="24" t="s">
        <v>49</v>
      </c>
      <c r="AI14" s="258">
        <v>4116176.46</v>
      </c>
      <c r="AJ14" s="70">
        <v>1683907.8599999999</v>
      </c>
      <c r="AK14" s="70">
        <v>4436970.32</v>
      </c>
      <c r="AL14" s="70">
        <v>5183245.46</v>
      </c>
      <c r="AM14" s="70">
        <v>6059064.0900000008</v>
      </c>
      <c r="AN14" s="95">
        <f t="shared" si="7"/>
        <v>0.16897108901340752</v>
      </c>
      <c r="AO14" s="70">
        <f t="shared" si="8"/>
        <v>875818.63000000082</v>
      </c>
      <c r="AP14" s="95">
        <f t="shared" si="9"/>
        <v>0.47201271589799654</v>
      </c>
      <c r="AQ14" s="70">
        <f t="shared" si="10"/>
        <v>1942887.6300000008</v>
      </c>
      <c r="AR14" s="122">
        <f t="shared" si="11"/>
        <v>5.3279735540130262E-3</v>
      </c>
      <c r="AS14" s="259">
        <v>0</v>
      </c>
      <c r="AT14" s="260">
        <v>278791.86</v>
      </c>
      <c r="AU14" s="260">
        <v>537233.99</v>
      </c>
      <c r="AV14" s="260">
        <v>469158.32</v>
      </c>
      <c r="AW14" s="260">
        <v>495153.03</v>
      </c>
      <c r="AX14" s="95">
        <f t="shared" si="12"/>
        <v>5.5407117153970509E-2</v>
      </c>
      <c r="AY14" s="70">
        <f t="shared" si="13"/>
        <v>25994.710000000021</v>
      </c>
      <c r="AZ14" s="95" t="e">
        <f t="shared" si="14"/>
        <v>#DIV/0!</v>
      </c>
      <c r="BA14" s="70">
        <f t="shared" si="15"/>
        <v>495153.03</v>
      </c>
      <c r="BB14" s="122">
        <f t="shared" si="16"/>
        <v>1.0102610054836963E-3</v>
      </c>
    </row>
    <row r="15" spans="2:54" x14ac:dyDescent="0.25">
      <c r="B15" s="24" t="s">
        <v>50</v>
      </c>
      <c r="C15" s="256">
        <v>84.464182501602906</v>
      </c>
      <c r="D15" s="257">
        <v>127.39066452917253</v>
      </c>
      <c r="E15" s="257">
        <v>118.17059733966715</v>
      </c>
      <c r="F15" s="257">
        <v>141.16213419593666</v>
      </c>
      <c r="G15" s="257">
        <v>162.19405303149395</v>
      </c>
      <c r="H15" s="95">
        <f t="shared" si="17"/>
        <v>0.14899122172780732</v>
      </c>
      <c r="I15" s="95">
        <f t="shared" si="0"/>
        <v>0.92027020481037547</v>
      </c>
      <c r="J15" s="256">
        <v>0</v>
      </c>
      <c r="K15" s="257">
        <v>151.46</v>
      </c>
      <c r="L15" s="257">
        <v>119.18</v>
      </c>
      <c r="M15" s="257">
        <v>150.33000000000001</v>
      </c>
      <c r="N15" s="257">
        <v>160</v>
      </c>
      <c r="O15" s="95">
        <f t="shared" si="1"/>
        <v>6.43251513337324E-2</v>
      </c>
      <c r="P15" s="95" t="e">
        <f t="shared" si="2"/>
        <v>#DIV/0!</v>
      </c>
      <c r="R15" s="24" t="s">
        <v>50</v>
      </c>
      <c r="S15" s="256">
        <v>67.41359089566734</v>
      </c>
      <c r="T15" s="257">
        <v>64.262465356517538</v>
      </c>
      <c r="U15" s="257">
        <v>85.966822387254055</v>
      </c>
      <c r="V15" s="257">
        <v>112.43280007530863</v>
      </c>
      <c r="W15" s="257">
        <v>138.36677946934333</v>
      </c>
      <c r="X15" s="95">
        <f t="shared" si="3"/>
        <v>0.23066204325307083</v>
      </c>
      <c r="Y15" s="95">
        <f t="shared" si="4"/>
        <v>1.0525056984946359</v>
      </c>
      <c r="Z15" s="256">
        <v>0</v>
      </c>
      <c r="AA15" s="257">
        <v>92.57</v>
      </c>
      <c r="AB15" s="257">
        <v>83.02</v>
      </c>
      <c r="AC15" s="257">
        <v>119.31</v>
      </c>
      <c r="AD15" s="257">
        <v>136.03</v>
      </c>
      <c r="AE15" s="95">
        <f t="shared" si="5"/>
        <v>0.14013913335009631</v>
      </c>
      <c r="AF15" s="95" t="e">
        <f t="shared" si="6"/>
        <v>#DIV/0!</v>
      </c>
      <c r="AH15" s="24" t="s">
        <v>50</v>
      </c>
      <c r="AI15" s="258">
        <v>24481845.300000001</v>
      </c>
      <c r="AJ15" s="70">
        <v>10027062.17</v>
      </c>
      <c r="AK15" s="70">
        <v>28507487.399999999</v>
      </c>
      <c r="AL15" s="70">
        <v>42546736.370000005</v>
      </c>
      <c r="AM15" s="70">
        <v>52695730.439999998</v>
      </c>
      <c r="AN15" s="95">
        <f t="shared" si="7"/>
        <v>0.23853754567074437</v>
      </c>
      <c r="AO15" s="70">
        <f t="shared" si="8"/>
        <v>10148994.069999993</v>
      </c>
      <c r="AP15" s="95">
        <f t="shared" si="9"/>
        <v>1.1524411168466946</v>
      </c>
      <c r="AQ15" s="70">
        <f t="shared" si="10"/>
        <v>28213885.139999997</v>
      </c>
      <c r="AR15" s="122">
        <f t="shared" si="11"/>
        <v>4.6337430009544454E-2</v>
      </c>
      <c r="AS15" s="259">
        <v>0</v>
      </c>
      <c r="AT15" s="260">
        <v>3394934.98</v>
      </c>
      <c r="AU15" s="260">
        <v>4429438.9400000004</v>
      </c>
      <c r="AV15" s="260">
        <v>6601892.1299999999</v>
      </c>
      <c r="AW15" s="260">
        <v>7539753.7300000004</v>
      </c>
      <c r="AX15" s="95">
        <f t="shared" si="12"/>
        <v>0.14205951589820964</v>
      </c>
      <c r="AY15" s="70">
        <f t="shared" si="13"/>
        <v>937861.60000000056</v>
      </c>
      <c r="AZ15" s="95" t="e">
        <f t="shared" si="14"/>
        <v>#DIV/0!</v>
      </c>
      <c r="BA15" s="70">
        <f t="shared" si="15"/>
        <v>7539753.7300000004</v>
      </c>
      <c r="BB15" s="122">
        <f t="shared" si="16"/>
        <v>1.5383363774163411E-2</v>
      </c>
    </row>
    <row r="16" spans="2:54" x14ac:dyDescent="0.25">
      <c r="B16" s="24" t="s">
        <v>51</v>
      </c>
      <c r="C16" s="256">
        <v>64.133985855205083</v>
      </c>
      <c r="D16" s="257">
        <v>63.450284199079881</v>
      </c>
      <c r="E16" s="257">
        <v>75.502983681783121</v>
      </c>
      <c r="F16" s="257">
        <v>85.412123454308372</v>
      </c>
      <c r="G16" s="257">
        <v>95.019647480655635</v>
      </c>
      <c r="H16" s="95">
        <f t="shared" si="17"/>
        <v>0.11248431297328487</v>
      </c>
      <c r="I16" s="95">
        <f t="shared" si="0"/>
        <v>0.48158026066212267</v>
      </c>
      <c r="J16" s="256">
        <v>0</v>
      </c>
      <c r="K16" s="257">
        <v>64.75</v>
      </c>
      <c r="L16" s="257">
        <v>72.41</v>
      </c>
      <c r="M16" s="257">
        <v>79.19</v>
      </c>
      <c r="N16" s="257">
        <v>85.57</v>
      </c>
      <c r="O16" s="95">
        <f t="shared" si="1"/>
        <v>8.0565727995959069E-2</v>
      </c>
      <c r="P16" s="95" t="e">
        <f t="shared" si="2"/>
        <v>#DIV/0!</v>
      </c>
      <c r="R16" s="24" t="s">
        <v>51</v>
      </c>
      <c r="S16" s="256">
        <v>43.923292376144033</v>
      </c>
      <c r="T16" s="257">
        <v>27.816126144773094</v>
      </c>
      <c r="U16" s="257">
        <v>53.663116113839074</v>
      </c>
      <c r="V16" s="257">
        <v>60.263588580042246</v>
      </c>
      <c r="W16" s="257">
        <v>68.88442343583273</v>
      </c>
      <c r="X16" s="95">
        <f t="shared" si="3"/>
        <v>0.14305213245540904</v>
      </c>
      <c r="Y16" s="95">
        <f t="shared" si="4"/>
        <v>0.56828916297826937</v>
      </c>
      <c r="Z16" s="256">
        <v>0</v>
      </c>
      <c r="AA16" s="257">
        <v>31.75</v>
      </c>
      <c r="AB16" s="257">
        <v>45.96</v>
      </c>
      <c r="AC16" s="257">
        <v>49.48</v>
      </c>
      <c r="AD16" s="257">
        <v>50.51</v>
      </c>
      <c r="AE16" s="95">
        <f t="shared" si="5"/>
        <v>2.0816491511721935E-2</v>
      </c>
      <c r="AF16" s="95" t="e">
        <f t="shared" si="6"/>
        <v>#DIV/0!</v>
      </c>
      <c r="AH16" s="24" t="s">
        <v>51</v>
      </c>
      <c r="AI16" s="258">
        <v>13785553.51</v>
      </c>
      <c r="AJ16" s="70">
        <v>6741130.8299999991</v>
      </c>
      <c r="AK16" s="70">
        <v>15697281.609999999</v>
      </c>
      <c r="AL16" s="70">
        <v>19135398.729999997</v>
      </c>
      <c r="AM16" s="70">
        <v>21569170.66</v>
      </c>
      <c r="AN16" s="95">
        <f t="shared" si="7"/>
        <v>0.12718689400416805</v>
      </c>
      <c r="AO16" s="70">
        <f t="shared" si="8"/>
        <v>2433771.9300000034</v>
      </c>
      <c r="AP16" s="95">
        <f t="shared" si="9"/>
        <v>0.56462130043264414</v>
      </c>
      <c r="AQ16" s="70">
        <f t="shared" si="10"/>
        <v>7783617.1500000004</v>
      </c>
      <c r="AR16" s="122">
        <f t="shared" si="11"/>
        <v>1.8966620776984335E-2</v>
      </c>
      <c r="AS16" s="259">
        <v>0</v>
      </c>
      <c r="AT16" s="260">
        <v>1231356.98</v>
      </c>
      <c r="AU16" s="260">
        <v>1994587.39</v>
      </c>
      <c r="AV16" s="260">
        <v>2158355.4500000002</v>
      </c>
      <c r="AW16" s="260">
        <v>2301918.7799999998</v>
      </c>
      <c r="AX16" s="95">
        <f t="shared" si="12"/>
        <v>6.6515146983783247E-2</v>
      </c>
      <c r="AY16" s="70">
        <f t="shared" si="13"/>
        <v>143563.32999999961</v>
      </c>
      <c r="AZ16" s="95" t="e">
        <f t="shared" si="14"/>
        <v>#DIV/0!</v>
      </c>
      <c r="BA16" s="70">
        <f t="shared" si="15"/>
        <v>2301918.7799999998</v>
      </c>
      <c r="BB16" s="122">
        <f t="shared" si="16"/>
        <v>4.6966061809711693E-3</v>
      </c>
    </row>
    <row r="17" spans="2:54" x14ac:dyDescent="0.25">
      <c r="B17" s="24" t="s">
        <v>52</v>
      </c>
      <c r="C17" s="256">
        <v>94.64750560257761</v>
      </c>
      <c r="D17" s="257">
        <v>85.935635582084458</v>
      </c>
      <c r="E17" s="257">
        <v>111.50736069301333</v>
      </c>
      <c r="F17" s="257">
        <v>125.96585685974379</v>
      </c>
      <c r="G17" s="257">
        <v>139.8548201882582</v>
      </c>
      <c r="H17" s="95">
        <f t="shared" si="17"/>
        <v>0.11025974557517615</v>
      </c>
      <c r="I17" s="95">
        <f t="shared" si="0"/>
        <v>0.47763873223986408</v>
      </c>
      <c r="J17" s="256">
        <v>0</v>
      </c>
      <c r="K17" s="257">
        <v>91.16</v>
      </c>
      <c r="L17" s="257">
        <v>124.87</v>
      </c>
      <c r="M17" s="257">
        <v>136.29</v>
      </c>
      <c r="N17" s="257">
        <v>155.41999999999999</v>
      </c>
      <c r="O17" s="95">
        <f t="shared" si="1"/>
        <v>0.14036246239636063</v>
      </c>
      <c r="P17" s="95" t="e">
        <f t="shared" si="2"/>
        <v>#DIV/0!</v>
      </c>
      <c r="R17" s="24" t="s">
        <v>52</v>
      </c>
      <c r="S17" s="256">
        <v>69.668276420757593</v>
      </c>
      <c r="T17" s="257">
        <v>28.513392514038237</v>
      </c>
      <c r="U17" s="257">
        <v>81.728170964630749</v>
      </c>
      <c r="V17" s="257">
        <v>104.13009537655051</v>
      </c>
      <c r="W17" s="257">
        <v>119.59843418164837</v>
      </c>
      <c r="X17" s="95">
        <f t="shared" si="3"/>
        <v>0.1485482054843219</v>
      </c>
      <c r="Y17" s="95">
        <f t="shared" si="4"/>
        <v>0.71668426902569582</v>
      </c>
      <c r="Z17" s="256">
        <v>0</v>
      </c>
      <c r="AA17" s="257">
        <v>40.869999999999997</v>
      </c>
      <c r="AB17" s="257">
        <v>101.08</v>
      </c>
      <c r="AC17" s="257">
        <v>114.36</v>
      </c>
      <c r="AD17" s="257">
        <v>131.32</v>
      </c>
      <c r="AE17" s="95">
        <f t="shared" si="5"/>
        <v>0.14830360265827203</v>
      </c>
      <c r="AF17" s="95" t="e">
        <f t="shared" si="6"/>
        <v>#DIV/0!</v>
      </c>
      <c r="AH17" s="24" t="s">
        <v>52</v>
      </c>
      <c r="AI17" s="258">
        <v>41813216.859999992</v>
      </c>
      <c r="AJ17" s="70">
        <v>7356003.3200000012</v>
      </c>
      <c r="AK17" s="70">
        <v>47144692.859999999</v>
      </c>
      <c r="AL17" s="70">
        <v>58990467.630000003</v>
      </c>
      <c r="AM17" s="70">
        <v>69340386.010000005</v>
      </c>
      <c r="AN17" s="95">
        <f t="shared" si="7"/>
        <v>0.17545069221889809</v>
      </c>
      <c r="AO17" s="70">
        <f t="shared" si="8"/>
        <v>10349918.380000003</v>
      </c>
      <c r="AP17" s="95">
        <f t="shared" si="9"/>
        <v>0.65833655521332246</v>
      </c>
      <c r="AQ17" s="70">
        <f t="shared" si="10"/>
        <v>27527169.150000013</v>
      </c>
      <c r="AR17" s="122">
        <f t="shared" si="11"/>
        <v>6.097373082685692E-2</v>
      </c>
      <c r="AS17" s="259">
        <v>0</v>
      </c>
      <c r="AT17" s="260">
        <v>2488452.33</v>
      </c>
      <c r="AU17" s="260">
        <v>8526586.6400000006</v>
      </c>
      <c r="AV17" s="260">
        <v>9649565.0299999993</v>
      </c>
      <c r="AW17" s="260">
        <v>11081336.34</v>
      </c>
      <c r="AX17" s="95">
        <f t="shared" si="12"/>
        <v>0.14837677196316079</v>
      </c>
      <c r="AY17" s="70">
        <f t="shared" si="13"/>
        <v>1431771.3100000005</v>
      </c>
      <c r="AZ17" s="95" t="e">
        <f t="shared" si="14"/>
        <v>#DIV/0!</v>
      </c>
      <c r="BA17" s="70">
        <f t="shared" si="15"/>
        <v>11081336.34</v>
      </c>
      <c r="BB17" s="122">
        <f t="shared" si="16"/>
        <v>2.2609256764421742E-2</v>
      </c>
    </row>
    <row r="18" spans="2:54" x14ac:dyDescent="0.25">
      <c r="B18" s="29" t="s">
        <v>53</v>
      </c>
      <c r="C18" s="256">
        <v>52.68361031720444</v>
      </c>
      <c r="D18" s="257">
        <v>75.831620481228683</v>
      </c>
      <c r="E18" s="257">
        <v>61.42692427514649</v>
      </c>
      <c r="F18" s="257">
        <v>67.64683213103639</v>
      </c>
      <c r="G18" s="257">
        <v>71.675111528093851</v>
      </c>
      <c r="H18" s="95">
        <f t="shared" si="17"/>
        <v>5.954867759741389E-2</v>
      </c>
      <c r="I18" s="95">
        <f t="shared" si="0"/>
        <v>0.36048215178388254</v>
      </c>
      <c r="J18" s="256">
        <v>0</v>
      </c>
      <c r="K18" s="257">
        <v>73.63</v>
      </c>
      <c r="L18" s="257">
        <v>63.81</v>
      </c>
      <c r="M18" s="257">
        <v>67.17</v>
      </c>
      <c r="N18" s="257">
        <v>61.64</v>
      </c>
      <c r="O18" s="95">
        <f t="shared" si="1"/>
        <v>-8.2328420425785365E-2</v>
      </c>
      <c r="P18" s="95" t="e">
        <f t="shared" si="2"/>
        <v>#DIV/0!</v>
      </c>
      <c r="R18" s="29" t="s">
        <v>53</v>
      </c>
      <c r="S18" s="256">
        <v>39.25864704270726</v>
      </c>
      <c r="T18" s="257">
        <v>18.439062632948929</v>
      </c>
      <c r="U18" s="257">
        <v>40.184450231984655</v>
      </c>
      <c r="V18" s="257">
        <v>52.776908382162915</v>
      </c>
      <c r="W18" s="257">
        <v>55.950548437226814</v>
      </c>
      <c r="X18" s="95">
        <f t="shared" si="3"/>
        <v>6.0133117917466006E-2</v>
      </c>
      <c r="Y18" s="95">
        <f t="shared" si="4"/>
        <v>0.42517770356073092</v>
      </c>
      <c r="Z18" s="256">
        <v>0</v>
      </c>
      <c r="AA18" s="257">
        <v>23.33</v>
      </c>
      <c r="AB18" s="257">
        <v>36.11</v>
      </c>
      <c r="AC18" s="257">
        <v>43.74</v>
      </c>
      <c r="AD18" s="257">
        <v>39.58</v>
      </c>
      <c r="AE18" s="95">
        <f t="shared" si="5"/>
        <v>-9.5107453132144526E-2</v>
      </c>
      <c r="AF18" s="95" t="e">
        <f t="shared" si="6"/>
        <v>#DIV/0!</v>
      </c>
      <c r="AH18" s="29" t="s">
        <v>53</v>
      </c>
      <c r="AI18" s="258">
        <v>11702268.390000001</v>
      </c>
      <c r="AJ18" s="70">
        <v>4311537.5</v>
      </c>
      <c r="AK18" s="70">
        <v>11485342.190000001</v>
      </c>
      <c r="AL18" s="70">
        <v>13663025.75</v>
      </c>
      <c r="AM18" s="70">
        <v>15080999.539999999</v>
      </c>
      <c r="AN18" s="95">
        <f t="shared" si="7"/>
        <v>0.10378182812105141</v>
      </c>
      <c r="AO18" s="70">
        <f t="shared" si="8"/>
        <v>1417973.7899999991</v>
      </c>
      <c r="AP18" s="95">
        <f t="shared" si="9"/>
        <v>0.28872446242022987</v>
      </c>
      <c r="AQ18" s="70">
        <f t="shared" si="10"/>
        <v>3378731.1499999985</v>
      </c>
      <c r="AR18" s="122">
        <f t="shared" si="11"/>
        <v>1.3261316520783425E-2</v>
      </c>
      <c r="AS18" s="259">
        <v>0</v>
      </c>
      <c r="AT18" s="260">
        <v>846981.56</v>
      </c>
      <c r="AU18" s="260">
        <v>1356617.13</v>
      </c>
      <c r="AV18" s="260">
        <v>1643473.64</v>
      </c>
      <c r="AW18" s="260">
        <v>1544670.82</v>
      </c>
      <c r="AX18" s="95">
        <f t="shared" si="12"/>
        <v>-6.011828702041111E-2</v>
      </c>
      <c r="AY18" s="70">
        <f t="shared" si="13"/>
        <v>-98802.819999999832</v>
      </c>
      <c r="AZ18" s="95" t="e">
        <f t="shared" si="14"/>
        <v>#DIV/0!</v>
      </c>
      <c r="BA18" s="70">
        <f t="shared" si="15"/>
        <v>1544670.82</v>
      </c>
      <c r="BB18" s="122">
        <f t="shared" si="16"/>
        <v>3.1515927424588829E-3</v>
      </c>
    </row>
    <row r="19" spans="2:54" x14ac:dyDescent="0.25">
      <c r="B19" s="125"/>
      <c r="C19" s="126"/>
      <c r="D19" s="126"/>
      <c r="E19" s="126"/>
      <c r="F19" s="126"/>
      <c r="G19" s="127"/>
      <c r="H19" s="126"/>
      <c r="I19" s="128"/>
      <c r="J19" s="126"/>
      <c r="K19" s="126"/>
      <c r="L19" s="126"/>
      <c r="M19" s="126"/>
      <c r="N19" s="128"/>
      <c r="O19" s="128"/>
      <c r="P19" s="128"/>
      <c r="R19" s="125"/>
      <c r="S19" s="126"/>
      <c r="T19" s="126"/>
      <c r="U19" s="126"/>
      <c r="V19" s="126"/>
      <c r="W19" s="127"/>
      <c r="X19" s="126"/>
      <c r="Y19" s="128"/>
      <c r="Z19" s="126"/>
      <c r="AA19" s="126"/>
      <c r="AB19" s="126"/>
      <c r="AC19" s="126"/>
      <c r="AD19" s="128"/>
      <c r="AE19" s="128"/>
      <c r="AF19" s="128"/>
      <c r="AH19" s="125"/>
      <c r="AI19" s="125"/>
      <c r="AJ19" s="125"/>
      <c r="AK19" s="125"/>
      <c r="AL19" s="126"/>
      <c r="AM19" s="127"/>
      <c r="AN19" s="128"/>
      <c r="AO19" s="128"/>
      <c r="AP19" s="126"/>
      <c r="AQ19" s="126"/>
      <c r="AR19" s="128"/>
      <c r="AS19" s="126"/>
      <c r="AT19" s="126"/>
      <c r="AU19" s="126"/>
      <c r="AV19" s="126"/>
      <c r="AW19" s="128"/>
      <c r="AX19" s="128"/>
      <c r="AY19" s="128"/>
      <c r="AZ19" s="128"/>
      <c r="BA19" s="261"/>
      <c r="BB19" s="128"/>
    </row>
    <row r="20" spans="2:54" x14ac:dyDescent="0.25">
      <c r="B20" s="129" t="s">
        <v>55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R20" s="129" t="s">
        <v>55</v>
      </c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H20" s="129" t="s">
        <v>55</v>
      </c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</row>
    <row r="21" spans="2:54" ht="39" customHeight="1" x14ac:dyDescent="0.25">
      <c r="B21" s="65" t="s">
        <v>165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R21" s="65" t="s">
        <v>166</v>
      </c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H21" s="262" t="s">
        <v>167</v>
      </c>
      <c r="AI21" s="262"/>
      <c r="AJ21" s="262"/>
      <c r="AK21" s="262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</row>
    <row r="22" spans="2:54" ht="24" customHeight="1" x14ac:dyDescent="0.25">
      <c r="B22" s="65" t="s">
        <v>168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R22" s="263" t="s">
        <v>169</v>
      </c>
      <c r="S22" s="263"/>
      <c r="T22" s="263"/>
      <c r="U22" s="263"/>
      <c r="V22" s="263"/>
      <c r="W22" s="263"/>
      <c r="X22" s="263"/>
      <c r="Y22" s="263"/>
      <c r="Z22" s="263"/>
      <c r="AA22" s="263"/>
      <c r="AB22" s="263"/>
      <c r="AC22" s="263"/>
      <c r="AD22" s="263"/>
      <c r="AE22" s="263"/>
      <c r="AF22" s="263"/>
      <c r="AP22" s="151"/>
      <c r="AQ22" s="151"/>
      <c r="AW22" s="70">
        <f>AW11/N11</f>
        <v>7216.4063888301253</v>
      </c>
    </row>
    <row r="23" spans="2:54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</row>
    <row r="27" spans="2:54" ht="50.25" customHeight="1" thickBot="1" x14ac:dyDescent="0.3">
      <c r="B27" s="12" t="s">
        <v>170</v>
      </c>
      <c r="C27" s="12"/>
      <c r="D27" s="12"/>
      <c r="E27" s="12"/>
      <c r="F27" s="12"/>
      <c r="G27" s="12"/>
      <c r="H27" s="12"/>
      <c r="I27" s="12"/>
      <c r="R27" s="12" t="s">
        <v>171</v>
      </c>
      <c r="S27" s="12"/>
      <c r="T27" s="12"/>
      <c r="U27" s="12"/>
      <c r="V27" s="12"/>
      <c r="W27" s="12"/>
      <c r="X27" s="12"/>
      <c r="Y27" s="12"/>
      <c r="AH27" s="12" t="s">
        <v>172</v>
      </c>
      <c r="AI27" s="12"/>
      <c r="AJ27" s="12"/>
      <c r="AK27" s="12"/>
      <c r="AL27" s="12"/>
      <c r="AM27" s="12"/>
      <c r="AN27" s="12"/>
      <c r="AO27" s="12"/>
    </row>
    <row r="28" spans="2:54" ht="6" customHeight="1" thickBot="1" x14ac:dyDescent="0.3">
      <c r="B28" s="105"/>
      <c r="C28" s="105"/>
      <c r="D28" s="105"/>
      <c r="E28" s="105"/>
      <c r="F28" s="105"/>
      <c r="G28" s="105"/>
      <c r="H28" s="105"/>
      <c r="I28" s="106"/>
      <c r="R28" s="105"/>
      <c r="S28" s="105"/>
      <c r="T28" s="105"/>
      <c r="U28" s="105"/>
      <c r="V28" s="105"/>
      <c r="W28" s="105"/>
      <c r="X28" s="105"/>
      <c r="Y28" s="106"/>
      <c r="AH28" s="106"/>
      <c r="AI28" s="106"/>
      <c r="AJ28" s="106"/>
      <c r="AK28" s="106"/>
      <c r="AL28" s="106"/>
      <c r="AM28" s="106"/>
      <c r="AN28" s="106"/>
      <c r="AO28" s="106"/>
    </row>
    <row r="29" spans="2:54" ht="30.75" thickBot="1" x14ac:dyDescent="0.3">
      <c r="B29" s="107"/>
      <c r="C29" s="218">
        <v>2019</v>
      </c>
      <c r="D29" s="218">
        <v>2020</v>
      </c>
      <c r="E29" s="218">
        <v>2021</v>
      </c>
      <c r="F29" s="218">
        <v>2022</v>
      </c>
      <c r="G29" s="218">
        <v>2023</v>
      </c>
      <c r="H29" s="15" t="str">
        <f>CONCATENATE("var. ",RIGHT(G29,2),"/",RIGHT(F29,2))</f>
        <v>var. 23/22</v>
      </c>
      <c r="I29" s="244" t="str">
        <f>CONCATENATE("var. ",RIGHT(G29,2),"/",RIGHT(D29,2))</f>
        <v>var. 23/20</v>
      </c>
      <c r="R29" s="107"/>
      <c r="S29" s="218">
        <v>2019</v>
      </c>
      <c r="T29" s="218">
        <v>2020</v>
      </c>
      <c r="U29" s="218">
        <v>2021</v>
      </c>
      <c r="V29" s="218">
        <v>2022</v>
      </c>
      <c r="W29" s="218">
        <v>2023</v>
      </c>
      <c r="X29" s="15" t="str">
        <f>CONCATENATE("var. ",RIGHT(W29,2),"/",RIGHT(V29,2))</f>
        <v>var. 23/22</v>
      </c>
      <c r="Y29" s="244" t="str">
        <f>CONCATENATE("var. ",RIGHT(W29,2),"/",RIGHT(T29,2))</f>
        <v>var. 23/20</v>
      </c>
      <c r="AH29" s="107"/>
      <c r="AI29" s="218">
        <v>2019</v>
      </c>
      <c r="AJ29" s="218">
        <v>2020</v>
      </c>
      <c r="AK29" s="218">
        <v>2021</v>
      </c>
      <c r="AL29" s="218">
        <v>2022</v>
      </c>
      <c r="AM29" s="218">
        <v>2023</v>
      </c>
      <c r="AN29" s="15" t="str">
        <f>CONCATENATE("var. ",RIGHT(AM29,2),"/",RIGHT(AL29,2))</f>
        <v>var. 23/22</v>
      </c>
      <c r="AO29" s="244" t="str">
        <f>CONCATENATE("var. ",RIGHT(AM29,2),"/",RIGHT(AJ29,2))</f>
        <v>var. 23/20</v>
      </c>
    </row>
    <row r="30" spans="2:54" ht="15.75" x14ac:dyDescent="0.25">
      <c r="B30" s="247" t="s">
        <v>43</v>
      </c>
      <c r="C30" s="248">
        <v>87.94</v>
      </c>
      <c r="D30" s="248">
        <v>95.05</v>
      </c>
      <c r="E30" s="248">
        <v>99.07</v>
      </c>
      <c r="F30" s="248">
        <v>105.63</v>
      </c>
      <c r="G30" s="248">
        <v>113.88</v>
      </c>
      <c r="H30" s="164">
        <f>G30/F30-1</f>
        <v>7.8102811701221242E-2</v>
      </c>
      <c r="I30" s="164">
        <f t="shared" ref="I30:I40" si="18">G30/D30-1</f>
        <v>0.19810625986322994</v>
      </c>
      <c r="R30" s="247" t="s">
        <v>43</v>
      </c>
      <c r="S30" s="248">
        <v>70.459999999999994</v>
      </c>
      <c r="T30" s="248">
        <v>47.83</v>
      </c>
      <c r="U30" s="248">
        <v>53</v>
      </c>
      <c r="V30" s="248">
        <v>80.58</v>
      </c>
      <c r="W30" s="248">
        <v>93.24</v>
      </c>
      <c r="X30" s="164">
        <f>W30/V30-1</f>
        <v>0.15711094564408046</v>
      </c>
      <c r="Y30" s="164">
        <f t="shared" ref="Y30:Y40" si="19">W30/T30-1</f>
        <v>0.94940413966130044</v>
      </c>
      <c r="AH30" s="247" t="s">
        <v>43</v>
      </c>
      <c r="AI30" s="254">
        <v>1422023576.4000001</v>
      </c>
      <c r="AJ30" s="254">
        <v>477122731.20999998</v>
      </c>
      <c r="AK30" s="254">
        <v>651901800.17999995</v>
      </c>
      <c r="AL30" s="254">
        <v>1528879517.8</v>
      </c>
      <c r="AM30" s="254">
        <v>1797799676.5999999</v>
      </c>
      <c r="AN30" s="164">
        <f>AM30/AL30-1</f>
        <v>0.1758936238396116</v>
      </c>
      <c r="AO30" s="164">
        <f t="shared" ref="AO30:AO40" si="20">AM30/AJ30-1</f>
        <v>2.7680025683134333</v>
      </c>
    </row>
    <row r="31" spans="2:54" ht="15.75" customHeight="1" x14ac:dyDescent="0.25">
      <c r="B31" s="18" t="s">
        <v>44</v>
      </c>
      <c r="C31" s="256">
        <v>107.11</v>
      </c>
      <c r="D31" s="256">
        <v>119.42</v>
      </c>
      <c r="E31" s="256">
        <v>126.49</v>
      </c>
      <c r="F31" s="256">
        <v>131.02000000000001</v>
      </c>
      <c r="G31" s="256">
        <v>139.02000000000001</v>
      </c>
      <c r="H31" s="95">
        <f t="shared" ref="H31:H35" si="21">G31/F31-1</f>
        <v>6.1059380247290518E-2</v>
      </c>
      <c r="I31" s="95">
        <f t="shared" si="18"/>
        <v>0.16412661195779599</v>
      </c>
      <c r="R31" s="18" t="s">
        <v>44</v>
      </c>
      <c r="S31" s="256">
        <v>89.94</v>
      </c>
      <c r="T31" s="257">
        <v>61.17</v>
      </c>
      <c r="U31" s="257">
        <v>72.88</v>
      </c>
      <c r="V31" s="257">
        <v>107.72</v>
      </c>
      <c r="W31" s="257">
        <v>119.35</v>
      </c>
      <c r="X31" s="95">
        <f t="shared" ref="X31:X40" si="22">W31/V31-1</f>
        <v>0.10796509468993687</v>
      </c>
      <c r="Y31" s="95">
        <f t="shared" si="19"/>
        <v>0.95111982998201716</v>
      </c>
      <c r="AH31" s="18" t="s">
        <v>44</v>
      </c>
      <c r="AI31" s="259">
        <v>636659325.91999996</v>
      </c>
      <c r="AJ31" s="260">
        <v>217815325.03999999</v>
      </c>
      <c r="AK31" s="260">
        <v>333738906.93000001</v>
      </c>
      <c r="AL31" s="260">
        <v>743382276.49000001</v>
      </c>
      <c r="AM31" s="260">
        <v>857710368.34000003</v>
      </c>
      <c r="AN31" s="95">
        <f t="shared" ref="AN31:AN40" si="23">AM31/AL31-1</f>
        <v>0.15379448160886833</v>
      </c>
      <c r="AO31" s="95">
        <f t="shared" si="20"/>
        <v>2.9377870596684992</v>
      </c>
    </row>
    <row r="32" spans="2:54" ht="15.75" customHeight="1" x14ac:dyDescent="0.25">
      <c r="B32" s="24" t="s">
        <v>45</v>
      </c>
      <c r="C32" s="256">
        <v>84.930000000000021</v>
      </c>
      <c r="D32" s="256">
        <v>89.5</v>
      </c>
      <c r="E32" s="256">
        <v>85.87</v>
      </c>
      <c r="F32" s="256">
        <v>93.47</v>
      </c>
      <c r="G32" s="256">
        <v>101.28999999999999</v>
      </c>
      <c r="H32" s="95">
        <f t="shared" si="21"/>
        <v>8.366320744623934E-2</v>
      </c>
      <c r="I32" s="95">
        <f t="shared" si="18"/>
        <v>0.13173184357541889</v>
      </c>
      <c r="R32" s="24" t="s">
        <v>45</v>
      </c>
      <c r="S32" s="256">
        <v>68.489999999999995</v>
      </c>
      <c r="T32" s="257">
        <v>44.55</v>
      </c>
      <c r="U32" s="257">
        <v>43.14</v>
      </c>
      <c r="V32" s="257">
        <v>71.23</v>
      </c>
      <c r="W32" s="257">
        <v>83.79</v>
      </c>
      <c r="X32" s="95">
        <f t="shared" si="22"/>
        <v>0.1763301979503018</v>
      </c>
      <c r="Y32" s="95">
        <f t="shared" si="19"/>
        <v>0.88080808080808115</v>
      </c>
      <c r="AH32" s="24" t="s">
        <v>45</v>
      </c>
      <c r="AI32" s="259">
        <v>393325543.29000002</v>
      </c>
      <c r="AJ32" s="260">
        <v>122348722.31</v>
      </c>
      <c r="AK32" s="260">
        <v>137154616.22</v>
      </c>
      <c r="AL32" s="260">
        <v>381071528.48000002</v>
      </c>
      <c r="AM32" s="260">
        <v>437636228.67000002</v>
      </c>
      <c r="AN32" s="95">
        <f t="shared" si="23"/>
        <v>0.14843591284718283</v>
      </c>
      <c r="AO32" s="95">
        <f t="shared" si="20"/>
        <v>2.5769578987604222</v>
      </c>
    </row>
    <row r="33" spans="2:44" ht="15.75" customHeight="1" x14ac:dyDescent="0.25">
      <c r="B33" s="24" t="s">
        <v>46</v>
      </c>
      <c r="C33" s="256">
        <v>67.28</v>
      </c>
      <c r="D33" s="256">
        <v>70.819999999999993</v>
      </c>
      <c r="E33" s="256">
        <v>66.41</v>
      </c>
      <c r="F33" s="256">
        <v>77.45</v>
      </c>
      <c r="G33" s="256">
        <v>80.180000000000007</v>
      </c>
      <c r="H33" s="95">
        <f t="shared" si="21"/>
        <v>3.5248547449967749E-2</v>
      </c>
      <c r="I33" s="95">
        <f t="shared" si="18"/>
        <v>0.13216605478678356</v>
      </c>
      <c r="R33" s="24" t="s">
        <v>46</v>
      </c>
      <c r="S33" s="256">
        <v>47.78</v>
      </c>
      <c r="T33" s="257">
        <v>38.090000000000003</v>
      </c>
      <c r="U33" s="257">
        <v>36.92</v>
      </c>
      <c r="V33" s="257">
        <v>53.920000000000009</v>
      </c>
      <c r="W33" s="257">
        <v>54.70000000000001</v>
      </c>
      <c r="X33" s="95">
        <f t="shared" si="22"/>
        <v>1.4465875370919923E-2</v>
      </c>
      <c r="Y33" s="95">
        <f t="shared" si="19"/>
        <v>0.43607245996324506</v>
      </c>
      <c r="AH33" s="24" t="s">
        <v>46</v>
      </c>
      <c r="AI33" s="259">
        <v>9017206.9299999997</v>
      </c>
      <c r="AJ33" s="260">
        <v>2812428.07</v>
      </c>
      <c r="AK33" s="260">
        <v>4381169.17</v>
      </c>
      <c r="AL33" s="260">
        <v>8179727.9699999997</v>
      </c>
      <c r="AM33" s="260">
        <v>8858381.8200000003</v>
      </c>
      <c r="AN33" s="95">
        <f t="shared" si="23"/>
        <v>8.2967777472433557E-2</v>
      </c>
      <c r="AO33" s="95">
        <f t="shared" si="20"/>
        <v>2.1497274239621711</v>
      </c>
    </row>
    <row r="34" spans="2:44" ht="15.75" customHeight="1" x14ac:dyDescent="0.25">
      <c r="B34" s="24" t="s">
        <v>47</v>
      </c>
      <c r="C34" s="256">
        <v>145.08000000000001</v>
      </c>
      <c r="D34" s="256">
        <v>135.87</v>
      </c>
      <c r="E34" s="256">
        <v>154.08000000000001</v>
      </c>
      <c r="F34" s="256">
        <v>185.51</v>
      </c>
      <c r="G34" s="256">
        <v>208.15999999999997</v>
      </c>
      <c r="H34" s="95">
        <f t="shared" si="21"/>
        <v>0.1220958438898172</v>
      </c>
      <c r="I34" s="95">
        <f t="shared" si="18"/>
        <v>0.53205269743136796</v>
      </c>
      <c r="R34" s="24" t="s">
        <v>47</v>
      </c>
      <c r="S34" s="256">
        <v>107</v>
      </c>
      <c r="T34" s="257">
        <v>44.86</v>
      </c>
      <c r="U34" s="257">
        <v>46.13</v>
      </c>
      <c r="V34" s="257">
        <v>94.79</v>
      </c>
      <c r="W34" s="257">
        <v>114.31</v>
      </c>
      <c r="X34" s="95">
        <f t="shared" si="22"/>
        <v>0.20592889545310689</v>
      </c>
      <c r="Y34" s="95">
        <f t="shared" si="19"/>
        <v>1.5481497993758362</v>
      </c>
      <c r="AH34" s="24" t="s">
        <v>47</v>
      </c>
      <c r="AI34" s="259">
        <v>61080446.18</v>
      </c>
      <c r="AJ34" s="260">
        <v>19929247.640000001</v>
      </c>
      <c r="AK34" s="260">
        <v>22694182.550000001</v>
      </c>
      <c r="AL34" s="260">
        <v>56687870.049999997</v>
      </c>
      <c r="AM34" s="260">
        <v>62672686.409999996</v>
      </c>
      <c r="AN34" s="95">
        <f t="shared" si="23"/>
        <v>0.10557490261534364</v>
      </c>
      <c r="AO34" s="95">
        <f t="shared" si="20"/>
        <v>2.1447592775258419</v>
      </c>
    </row>
    <row r="35" spans="2:44" ht="15.75" customHeight="1" x14ac:dyDescent="0.25">
      <c r="B35" s="24" t="s">
        <v>48</v>
      </c>
      <c r="C35" s="256">
        <v>53.04999999999999</v>
      </c>
      <c r="D35" s="256">
        <v>53.52</v>
      </c>
      <c r="E35" s="256">
        <v>51.25</v>
      </c>
      <c r="F35" s="256">
        <v>59.12</v>
      </c>
      <c r="G35" s="256">
        <v>65.87</v>
      </c>
      <c r="H35" s="95">
        <f t="shared" si="21"/>
        <v>0.11417456021650896</v>
      </c>
      <c r="I35" s="95">
        <f t="shared" si="18"/>
        <v>0.23075485799701045</v>
      </c>
      <c r="R35" s="24" t="s">
        <v>48</v>
      </c>
      <c r="S35" s="256">
        <v>41.28</v>
      </c>
      <c r="T35" s="257">
        <v>28.760000000000005</v>
      </c>
      <c r="U35" s="257">
        <v>28.24</v>
      </c>
      <c r="V35" s="257">
        <v>42.01</v>
      </c>
      <c r="W35" s="257">
        <v>51.99</v>
      </c>
      <c r="X35" s="95">
        <f t="shared" si="22"/>
        <v>0.23756248512258993</v>
      </c>
      <c r="Y35" s="95">
        <f t="shared" si="19"/>
        <v>0.80771905424200252</v>
      </c>
      <c r="AH35" s="24" t="s">
        <v>48</v>
      </c>
      <c r="AI35" s="259">
        <v>155171276.53999999</v>
      </c>
      <c r="AJ35" s="260">
        <v>46497100.399999999</v>
      </c>
      <c r="AK35" s="260">
        <v>54944687.289999999</v>
      </c>
      <c r="AL35" s="260">
        <v>136922674.63999999</v>
      </c>
      <c r="AM35" s="260">
        <v>177625996.66999999</v>
      </c>
      <c r="AN35" s="95">
        <f t="shared" si="23"/>
        <v>0.29727232642086521</v>
      </c>
      <c r="AO35" s="95">
        <f t="shared" si="20"/>
        <v>2.8201521200663944</v>
      </c>
    </row>
    <row r="36" spans="2:44" x14ac:dyDescent="0.25">
      <c r="B36" s="24" t="s">
        <v>49</v>
      </c>
      <c r="C36" s="256">
        <v>81.38</v>
      </c>
      <c r="D36" s="256">
        <v>86.79</v>
      </c>
      <c r="E36" s="256">
        <v>84.44</v>
      </c>
      <c r="F36" s="256">
        <v>89.45</v>
      </c>
      <c r="G36" s="256">
        <v>98.5</v>
      </c>
      <c r="H36" s="95">
        <f>G36/F36-1</f>
        <v>0.10117384013415309</v>
      </c>
      <c r="I36" s="95">
        <f t="shared" si="18"/>
        <v>0.13492337826938572</v>
      </c>
      <c r="R36" s="24" t="s">
        <v>49</v>
      </c>
      <c r="S36" s="256">
        <v>51.62</v>
      </c>
      <c r="T36" s="257">
        <v>49.1</v>
      </c>
      <c r="U36" s="257">
        <v>45.63</v>
      </c>
      <c r="V36" s="257">
        <v>64.64</v>
      </c>
      <c r="W36" s="257">
        <v>73.62</v>
      </c>
      <c r="X36" s="95">
        <f t="shared" si="22"/>
        <v>0.13892326732673266</v>
      </c>
      <c r="Y36" s="95">
        <f t="shared" si="19"/>
        <v>0.49938900203666003</v>
      </c>
      <c r="AH36" s="24" t="s">
        <v>49</v>
      </c>
      <c r="AI36" s="259">
        <v>6868734.8799999999</v>
      </c>
      <c r="AJ36" s="260">
        <v>3114952.08</v>
      </c>
      <c r="AK36" s="260">
        <v>4498900.47</v>
      </c>
      <c r="AL36" s="260">
        <v>7864755.4299999997</v>
      </c>
      <c r="AM36" s="260">
        <v>9097368.0999999996</v>
      </c>
      <c r="AN36" s="95">
        <f t="shared" si="23"/>
        <v>0.15672612848178558</v>
      </c>
      <c r="AO36" s="95">
        <f t="shared" si="20"/>
        <v>1.9205483315171898</v>
      </c>
    </row>
    <row r="37" spans="2:44" x14ac:dyDescent="0.25">
      <c r="B37" s="24" t="s">
        <v>50</v>
      </c>
      <c r="C37" s="256">
        <v>85.19</v>
      </c>
      <c r="D37" s="256">
        <v>106.13</v>
      </c>
      <c r="E37" s="256">
        <v>125.31</v>
      </c>
      <c r="F37" s="256">
        <v>128.06</v>
      </c>
      <c r="G37" s="256">
        <v>149.08000000000001</v>
      </c>
      <c r="H37" s="95">
        <f t="shared" ref="H37:H40" si="24">G37/F37-1</f>
        <v>0.16414180852725302</v>
      </c>
      <c r="I37" s="95">
        <f t="shared" si="18"/>
        <v>0.40469235842834284</v>
      </c>
      <c r="R37" s="24" t="s">
        <v>50</v>
      </c>
      <c r="S37" s="256">
        <v>67.78</v>
      </c>
      <c r="T37" s="257">
        <v>64.31</v>
      </c>
      <c r="U37" s="257">
        <v>82.55</v>
      </c>
      <c r="V37" s="257">
        <v>96.70999999999998</v>
      </c>
      <c r="W37" s="257">
        <v>122.12</v>
      </c>
      <c r="X37" s="95">
        <f t="shared" si="22"/>
        <v>0.26274428704373931</v>
      </c>
      <c r="Y37" s="95">
        <f t="shared" si="19"/>
        <v>0.8989270719950242</v>
      </c>
      <c r="AH37" s="24" t="s">
        <v>50</v>
      </c>
      <c r="AI37" s="259">
        <v>42420393.43</v>
      </c>
      <c r="AJ37" s="260">
        <v>18804870.850000001</v>
      </c>
      <c r="AK37" s="260">
        <v>30921945.879999999</v>
      </c>
      <c r="AL37" s="260">
        <v>58482134.030000001</v>
      </c>
      <c r="AM37" s="260">
        <v>79534420.480000004</v>
      </c>
      <c r="AN37" s="95">
        <f t="shared" si="23"/>
        <v>0.35997808218148575</v>
      </c>
      <c r="AO37" s="95">
        <f t="shared" si="20"/>
        <v>3.2294584799022958</v>
      </c>
    </row>
    <row r="38" spans="2:44" x14ac:dyDescent="0.25">
      <c r="B38" s="24" t="s">
        <v>51</v>
      </c>
      <c r="C38" s="256">
        <v>63.43</v>
      </c>
      <c r="D38" s="256">
        <v>64.19</v>
      </c>
      <c r="E38" s="256">
        <v>68.989999999999995</v>
      </c>
      <c r="F38" s="256">
        <v>76.34</v>
      </c>
      <c r="G38" s="256">
        <v>86.65</v>
      </c>
      <c r="H38" s="95">
        <f t="shared" si="24"/>
        <v>0.13505370709981657</v>
      </c>
      <c r="I38" s="95">
        <f t="shared" si="18"/>
        <v>0.34989873812120287</v>
      </c>
      <c r="R38" s="24" t="s">
        <v>51</v>
      </c>
      <c r="S38" s="256">
        <v>43.26</v>
      </c>
      <c r="T38" s="257">
        <v>33.54</v>
      </c>
      <c r="U38" s="257">
        <v>37.840000000000003</v>
      </c>
      <c r="V38" s="257">
        <v>53.16</v>
      </c>
      <c r="W38" s="257">
        <v>62.04999999999999</v>
      </c>
      <c r="X38" s="95">
        <f t="shared" si="22"/>
        <v>0.16723100075244535</v>
      </c>
      <c r="Y38" s="95">
        <f t="shared" si="19"/>
        <v>0.85002981514609388</v>
      </c>
      <c r="AH38" s="24" t="s">
        <v>51</v>
      </c>
      <c r="AI38" s="259">
        <v>23173738.510000002</v>
      </c>
      <c r="AJ38" s="260">
        <v>10173605.369999999</v>
      </c>
      <c r="AK38" s="260">
        <v>16610861.380000001</v>
      </c>
      <c r="AL38" s="260">
        <v>27747259.210000001</v>
      </c>
      <c r="AM38" s="260">
        <v>33504230.199999999</v>
      </c>
      <c r="AN38" s="95">
        <f t="shared" si="23"/>
        <v>0.20747890616617037</v>
      </c>
      <c r="AO38" s="95">
        <f t="shared" si="20"/>
        <v>2.2932504241610858</v>
      </c>
    </row>
    <row r="39" spans="2:44" x14ac:dyDescent="0.25">
      <c r="B39" s="24" t="s">
        <v>52</v>
      </c>
      <c r="C39" s="256">
        <v>92.8</v>
      </c>
      <c r="D39" s="256">
        <v>102.24</v>
      </c>
      <c r="E39" s="256">
        <v>98.71</v>
      </c>
      <c r="F39" s="256">
        <v>114.5</v>
      </c>
      <c r="G39" s="256">
        <v>129.04</v>
      </c>
      <c r="H39" s="95">
        <f t="shared" si="24"/>
        <v>0.12698689956331877</v>
      </c>
      <c r="I39" s="95">
        <f t="shared" si="18"/>
        <v>0.2621283255086071</v>
      </c>
      <c r="R39" s="24" t="s">
        <v>52</v>
      </c>
      <c r="S39" s="256">
        <v>71.48</v>
      </c>
      <c r="T39" s="257">
        <v>50.94</v>
      </c>
      <c r="U39" s="257">
        <v>53.72</v>
      </c>
      <c r="V39" s="257">
        <v>88.72</v>
      </c>
      <c r="W39" s="257">
        <v>108.87</v>
      </c>
      <c r="X39" s="95">
        <f t="shared" si="22"/>
        <v>0.22711902614968449</v>
      </c>
      <c r="Y39" s="95">
        <f t="shared" si="19"/>
        <v>1.1372202591283864</v>
      </c>
      <c r="AH39" s="24" t="s">
        <v>52</v>
      </c>
      <c r="AI39" s="259">
        <v>73857149.140000001</v>
      </c>
      <c r="AJ39" s="260">
        <v>28411183</v>
      </c>
      <c r="AK39" s="260">
        <v>34127770.07</v>
      </c>
      <c r="AL39" s="260">
        <v>88124626.280000001</v>
      </c>
      <c r="AM39" s="260">
        <v>107018992.04000001</v>
      </c>
      <c r="AN39" s="95">
        <f t="shared" si="23"/>
        <v>0.214405059715846</v>
      </c>
      <c r="AO39" s="95">
        <f t="shared" si="20"/>
        <v>2.7667911272825214</v>
      </c>
    </row>
    <row r="40" spans="2:44" x14ac:dyDescent="0.25">
      <c r="B40" s="29" t="s">
        <v>53</v>
      </c>
      <c r="C40" s="256">
        <v>55.1</v>
      </c>
      <c r="D40" s="256">
        <v>58.1</v>
      </c>
      <c r="E40" s="256">
        <v>74.28</v>
      </c>
      <c r="F40" s="256">
        <v>64.23</v>
      </c>
      <c r="G40" s="256">
        <v>69.86</v>
      </c>
      <c r="H40" s="95">
        <f t="shared" si="24"/>
        <v>8.7653744356219754E-2</v>
      </c>
      <c r="I40" s="95">
        <f t="shared" si="18"/>
        <v>0.2024096385542169</v>
      </c>
      <c r="R40" s="29" t="s">
        <v>53</v>
      </c>
      <c r="S40" s="256">
        <v>39.85</v>
      </c>
      <c r="T40" s="257">
        <v>22.7</v>
      </c>
      <c r="U40" s="257">
        <v>29.35</v>
      </c>
      <c r="V40" s="257">
        <v>43.18</v>
      </c>
      <c r="W40" s="257">
        <v>54</v>
      </c>
      <c r="X40" s="95">
        <f t="shared" si="22"/>
        <v>0.25057897174617882</v>
      </c>
      <c r="Y40" s="95">
        <f t="shared" si="19"/>
        <v>1.3788546255506611</v>
      </c>
      <c r="AH40" s="29" t="s">
        <v>53</v>
      </c>
      <c r="AI40" s="259">
        <v>20449761.57</v>
      </c>
      <c r="AJ40" s="260">
        <v>7215296.4500000002</v>
      </c>
      <c r="AK40" s="260">
        <v>12828760.220000001</v>
      </c>
      <c r="AL40" s="260">
        <v>20416665.23</v>
      </c>
      <c r="AM40" s="260">
        <v>24141003.859999999</v>
      </c>
      <c r="AN40" s="95">
        <f t="shared" si="23"/>
        <v>0.18241659879535566</v>
      </c>
      <c r="AO40" s="95">
        <f t="shared" si="20"/>
        <v>2.3458090083048493</v>
      </c>
    </row>
    <row r="41" spans="2:44" x14ac:dyDescent="0.25">
      <c r="B41" s="125"/>
      <c r="C41" s="126"/>
      <c r="D41" s="126"/>
      <c r="E41" s="126"/>
      <c r="F41" s="126"/>
      <c r="G41" s="127"/>
      <c r="H41" s="126"/>
      <c r="I41" s="128"/>
      <c r="R41" s="125"/>
      <c r="S41" s="126"/>
      <c r="T41" s="126"/>
      <c r="U41" s="126"/>
      <c r="V41" s="126"/>
      <c r="W41" s="127"/>
      <c r="X41" s="126"/>
      <c r="Y41" s="128"/>
      <c r="AH41" s="125"/>
      <c r="AI41" s="125"/>
      <c r="AJ41" s="125"/>
      <c r="AK41" s="125"/>
      <c r="AL41" s="126"/>
      <c r="AM41" s="127"/>
      <c r="AN41" s="128"/>
      <c r="AO41" s="128"/>
    </row>
    <row r="42" spans="2:44" x14ac:dyDescent="0.25">
      <c r="B42" s="265" t="s">
        <v>55</v>
      </c>
      <c r="C42" s="265"/>
      <c r="D42" s="265"/>
      <c r="E42" s="265"/>
      <c r="F42" s="265"/>
      <c r="G42" s="265"/>
      <c r="H42" s="265"/>
      <c r="I42" s="265"/>
      <c r="R42" s="265" t="s">
        <v>55</v>
      </c>
      <c r="S42" s="265"/>
      <c r="T42" s="265"/>
      <c r="U42" s="265"/>
      <c r="V42" s="265"/>
      <c r="W42" s="265"/>
      <c r="X42" s="265"/>
      <c r="Y42" s="265"/>
      <c r="AH42" s="129" t="s">
        <v>55</v>
      </c>
      <c r="AI42" s="129"/>
      <c r="AJ42" s="129"/>
      <c r="AK42" s="129"/>
      <c r="AL42" s="129"/>
      <c r="AM42" s="129"/>
      <c r="AN42" s="129"/>
      <c r="AO42" s="129"/>
    </row>
    <row r="43" spans="2:44" ht="39" customHeight="1" x14ac:dyDescent="0.25">
      <c r="B43" s="65" t="s">
        <v>165</v>
      </c>
      <c r="C43" s="65"/>
      <c r="D43" s="65"/>
      <c r="E43" s="65"/>
      <c r="F43" s="65"/>
      <c r="G43" s="65"/>
      <c r="H43" s="65"/>
      <c r="I43" s="65"/>
      <c r="R43" s="65" t="s">
        <v>166</v>
      </c>
      <c r="S43" s="65"/>
      <c r="T43" s="65"/>
      <c r="U43" s="65"/>
      <c r="V43" s="65"/>
      <c r="W43" s="65"/>
      <c r="X43" s="65"/>
      <c r="Y43" s="65"/>
      <c r="AH43" s="262" t="s">
        <v>167</v>
      </c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</row>
    <row r="44" spans="2:44" ht="24" customHeight="1" x14ac:dyDescent="0.25">
      <c r="B44" s="65" t="s">
        <v>168</v>
      </c>
      <c r="C44" s="65"/>
      <c r="D44" s="65"/>
      <c r="E44" s="65"/>
      <c r="F44" s="65"/>
      <c r="G44" s="65"/>
      <c r="H44" s="65"/>
      <c r="I44" s="65"/>
      <c r="R44" s="263" t="s">
        <v>169</v>
      </c>
      <c r="S44" s="263"/>
      <c r="T44" s="263"/>
      <c r="U44" s="263"/>
      <c r="V44" s="263"/>
      <c r="W44" s="263"/>
      <c r="X44" s="263"/>
      <c r="Y44" s="263"/>
      <c r="AI44" s="151"/>
      <c r="AJ44" s="151"/>
    </row>
  </sheetData>
  <mergeCells count="19">
    <mergeCell ref="B42:I42"/>
    <mergeCell ref="R42:Y42"/>
    <mergeCell ref="B43:I43"/>
    <mergeCell ref="R43:Y43"/>
    <mergeCell ref="AH43:AR43"/>
    <mergeCell ref="B44:I44"/>
    <mergeCell ref="R44:Y44"/>
    <mergeCell ref="B22:P22"/>
    <mergeCell ref="R22:AF22"/>
    <mergeCell ref="B23:P23"/>
    <mergeCell ref="B27:I27"/>
    <mergeCell ref="R27:Y27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B7378-D83D-4D2D-8FF0-9BA5A33988FD}">
  <sheetPr codeName="Hoja119">
    <tabColor theme="4"/>
  </sheetPr>
  <dimension ref="B4:B25"/>
  <sheetViews>
    <sheetView showGridLines="0" workbookViewId="0">
      <selection activeCell="J13" sqref="J1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DAEC4-78EB-4C26-84C8-2E8E89714983}">
  <sheetPr codeName="Hoja120">
    <tabColor theme="4" tint="0.39997558519241921"/>
  </sheetPr>
  <dimension ref="A1:AE131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66"/>
      <c r="G1" s="266"/>
      <c r="H1" s="266"/>
      <c r="J1" s="266"/>
    </row>
    <row r="3" spans="1:31" s="4" customFormat="1" ht="25.5" customHeight="1" thickBot="1" x14ac:dyDescent="0.3">
      <c r="B3" s="81" t="s">
        <v>315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08" t="s">
        <v>262</v>
      </c>
      <c r="D5" s="208" t="s">
        <v>263</v>
      </c>
      <c r="E5" s="208" t="s">
        <v>269</v>
      </c>
      <c r="F5" s="208" t="s">
        <v>264</v>
      </c>
      <c r="G5" s="209" t="str">
        <f>CONCATENATE("var. ",RIGHT(F5,2),"/",RIGHT(E5,2))</f>
        <v>var. 22/21</v>
      </c>
      <c r="H5" s="209" t="str">
        <f>CONCATENATE("dif. ",RIGHT(F5,2),"/",RIGHT(E5,2))</f>
        <v>dif. 22/21</v>
      </c>
      <c r="I5" s="209" t="str">
        <f>CONCATENATE("%/s total España ",RIGHT(F5,4))</f>
        <v>%/s total España 2022</v>
      </c>
      <c r="J5" s="208" t="s">
        <v>265</v>
      </c>
      <c r="K5" s="209" t="str">
        <f>CONCATENATE("var. ",RIGHT(J5,2),"/",RIGHT(F5,2))</f>
        <v>var. 23/22</v>
      </c>
      <c r="L5" s="209" t="str">
        <f>CONCATENATE("dif. ",RIGHT(J5,2),"/",RIGHT(F5,2))</f>
        <v>dif. 23/22</v>
      </c>
      <c r="M5" s="209" t="str">
        <f>CONCATENATE("%/s total España ",RIGHT(J5,4))</f>
        <v>%/s total España 2023</v>
      </c>
      <c r="N5" s="208" t="s">
        <v>266</v>
      </c>
      <c r="O5" s="209" t="str">
        <f>CONCATENATE("var. ",RIGHT(N5,2),"/",RIGHT(J5,2))</f>
        <v>var. 24/23</v>
      </c>
      <c r="P5" s="209" t="str">
        <f>CONCATENATE("dif. ",RIGHT(N5,2),"/",RIGHT(J5,2))</f>
        <v>dif. 24/23</v>
      </c>
      <c r="Q5" s="209" t="str">
        <f>CONCATENATE("var. ",RIGHT(N5,2),"/",RIGHT(C5,2))</f>
        <v>var. 24/19</v>
      </c>
      <c r="R5" s="209" t="str">
        <f>CONCATENATE("dif. ",RIGHT(N5,2),"/",RIGHT(C5,2))</f>
        <v>dif. 24/19</v>
      </c>
      <c r="S5" s="209" t="str">
        <f>CONCATENATE("%/s total España ",RIGHT(N5,4))</f>
        <v>%/s total España 2024</v>
      </c>
      <c r="T5" s="209" t="str">
        <f>CONCATENATE("%/s total Turistas ",RIGHT(N5,4))</f>
        <v>%/s total Turistas 2024</v>
      </c>
      <c r="AE5" s="1"/>
    </row>
    <row r="6" spans="1:31" s="4" customFormat="1" ht="18.75" x14ac:dyDescent="0.3">
      <c r="B6" s="267" t="s">
        <v>173</v>
      </c>
      <c r="C6" s="268">
        <v>140028</v>
      </c>
      <c r="D6" s="268">
        <v>52299</v>
      </c>
      <c r="E6" s="268">
        <v>44078</v>
      </c>
      <c r="F6" s="268">
        <v>145637</v>
      </c>
      <c r="G6" s="269">
        <f t="shared" ref="G6:G11" si="0">F6/E6-1</f>
        <v>2.3040745950360724</v>
      </c>
      <c r="H6" s="268">
        <f t="shared" ref="H6:H11" si="1">F6-E6</f>
        <v>101559</v>
      </c>
      <c r="I6" s="269"/>
      <c r="J6" s="268">
        <v>157637</v>
      </c>
      <c r="K6" s="269">
        <f t="shared" ref="K6:K11" si="2">J6/F6-1</f>
        <v>8.2396643710046291E-2</v>
      </c>
      <c r="L6" s="268">
        <f t="shared" ref="L6:L11" si="3">J6-F6</f>
        <v>12000</v>
      </c>
      <c r="M6" s="269"/>
      <c r="N6" s="268">
        <v>167315</v>
      </c>
      <c r="O6" s="269">
        <f t="shared" ref="O6:O11" si="4">N6/J6-1</f>
        <v>6.1394215824964959E-2</v>
      </c>
      <c r="P6" s="268">
        <f t="shared" ref="P6:P11" si="5">N6-J6</f>
        <v>9678</v>
      </c>
      <c r="Q6" s="269">
        <f>N6/C6-1</f>
        <v>0.1948681692232983</v>
      </c>
      <c r="R6" s="268">
        <f>N6-C6</f>
        <v>27287</v>
      </c>
      <c r="S6" s="269"/>
      <c r="T6" s="269"/>
      <c r="V6" s="37"/>
      <c r="AE6" s="1"/>
    </row>
    <row r="7" spans="1:31" ht="18.75" x14ac:dyDescent="0.3">
      <c r="A7" s="4"/>
      <c r="B7" s="267" t="s">
        <v>174</v>
      </c>
      <c r="C7" s="268">
        <v>24593</v>
      </c>
      <c r="D7" s="268">
        <v>2629</v>
      </c>
      <c r="E7" s="268">
        <v>23814</v>
      </c>
      <c r="F7" s="268">
        <v>15534</v>
      </c>
      <c r="G7" s="269">
        <f t="shared" si="0"/>
        <v>-0.34769463340891915</v>
      </c>
      <c r="H7" s="268">
        <f t="shared" si="1"/>
        <v>-8280</v>
      </c>
      <c r="I7" s="269">
        <f>F7/$F$7</f>
        <v>1</v>
      </c>
      <c r="J7" s="268">
        <v>18834</v>
      </c>
      <c r="K7" s="269">
        <f t="shared" si="2"/>
        <v>0.21243723445345686</v>
      </c>
      <c r="L7" s="268">
        <f t="shared" si="3"/>
        <v>3300</v>
      </c>
      <c r="M7" s="269">
        <f>J7/$J$7</f>
        <v>1</v>
      </c>
      <c r="N7" s="268">
        <v>15150</v>
      </c>
      <c r="O7" s="269">
        <f t="shared" si="4"/>
        <v>-0.19560369544440903</v>
      </c>
      <c r="P7" s="268">
        <f t="shared" si="5"/>
        <v>-3684</v>
      </c>
      <c r="Q7" s="269">
        <f t="shared" ref="Q7:Q11" si="6">N7/C7-1</f>
        <v>-0.38397104867238641</v>
      </c>
      <c r="R7" s="268">
        <f t="shared" ref="R7:R11" si="7">N7-C7</f>
        <v>-9443</v>
      </c>
      <c r="S7" s="269">
        <f>N7/$N$7</f>
        <v>1</v>
      </c>
      <c r="T7" s="269">
        <f>N7/$N$6</f>
        <v>9.0547769177897974E-2</v>
      </c>
      <c r="V7" s="37"/>
      <c r="W7" s="101"/>
      <c r="AE7" s="1" t="s">
        <v>175</v>
      </c>
    </row>
    <row r="8" spans="1:31" ht="15.75" x14ac:dyDescent="0.25">
      <c r="A8" s="4"/>
      <c r="B8" s="270" t="s">
        <v>100</v>
      </c>
      <c r="C8" s="271">
        <v>9741</v>
      </c>
      <c r="D8" s="271">
        <v>866</v>
      </c>
      <c r="E8" s="271">
        <v>5034</v>
      </c>
      <c r="F8" s="271">
        <v>4983</v>
      </c>
      <c r="G8" s="272">
        <f t="shared" si="0"/>
        <v>-1.0131108462455352E-2</v>
      </c>
      <c r="H8" s="271">
        <f t="shared" si="1"/>
        <v>-51</v>
      </c>
      <c r="I8" s="272">
        <f>F8/$F$7</f>
        <v>0.32078022402471995</v>
      </c>
      <c r="J8" s="271">
        <v>6449</v>
      </c>
      <c r="K8" s="272">
        <f t="shared" si="2"/>
        <v>0.29420028095524775</v>
      </c>
      <c r="L8" s="271">
        <f t="shared" si="3"/>
        <v>1466</v>
      </c>
      <c r="M8" s="272">
        <f>J8/$J$7</f>
        <v>0.34241265795901032</v>
      </c>
      <c r="N8" s="271">
        <v>5126</v>
      </c>
      <c r="O8" s="272">
        <f t="shared" si="4"/>
        <v>-0.20514808497441461</v>
      </c>
      <c r="P8" s="271">
        <f t="shared" si="5"/>
        <v>-1323</v>
      </c>
      <c r="Q8" s="272">
        <f t="shared" si="6"/>
        <v>-0.47377066009649937</v>
      </c>
      <c r="R8" s="271">
        <f t="shared" si="7"/>
        <v>-4615</v>
      </c>
      <c r="S8" s="272">
        <f>N8/$N$7</f>
        <v>0.33834983498349835</v>
      </c>
      <c r="T8" s="272">
        <f>N8/$N$6</f>
        <v>3.0636822759465679E-2</v>
      </c>
      <c r="V8" s="37"/>
      <c r="W8" s="101"/>
      <c r="AE8" s="1" t="s">
        <v>176</v>
      </c>
    </row>
    <row r="9" spans="1:31" s="4" customFormat="1" x14ac:dyDescent="0.25">
      <c r="B9" s="273" t="s">
        <v>103</v>
      </c>
      <c r="C9" s="274">
        <v>14852</v>
      </c>
      <c r="D9" s="274">
        <v>1763</v>
      </c>
      <c r="E9" s="274">
        <v>18780</v>
      </c>
      <c r="F9" s="274">
        <v>10551</v>
      </c>
      <c r="G9" s="275">
        <f t="shared" si="0"/>
        <v>-0.4381789137380192</v>
      </c>
      <c r="H9" s="276">
        <f t="shared" si="1"/>
        <v>-8229</v>
      </c>
      <c r="I9" s="277">
        <f>F9/$F$7</f>
        <v>0.67921977597528005</v>
      </c>
      <c r="J9" s="274">
        <v>12385</v>
      </c>
      <c r="K9" s="275">
        <f t="shared" si="2"/>
        <v>0.17382238650364901</v>
      </c>
      <c r="L9" s="276">
        <f t="shared" si="3"/>
        <v>1834</v>
      </c>
      <c r="M9" s="277">
        <f>J9/$J$7</f>
        <v>0.65758734204098968</v>
      </c>
      <c r="N9" s="274">
        <v>10024</v>
      </c>
      <c r="O9" s="275">
        <f t="shared" si="4"/>
        <v>-0.19063383124747679</v>
      </c>
      <c r="P9" s="276">
        <f t="shared" si="5"/>
        <v>-2361</v>
      </c>
      <c r="Q9" s="275">
        <f t="shared" si="6"/>
        <v>-0.32507406409911122</v>
      </c>
      <c r="R9" s="276">
        <f t="shared" si="7"/>
        <v>-4828</v>
      </c>
      <c r="S9" s="277">
        <f>N9/$N$7</f>
        <v>0.66165016501650165</v>
      </c>
      <c r="T9" s="277">
        <f>N9/$N$6</f>
        <v>5.9910946418432295E-2</v>
      </c>
      <c r="V9" s="37"/>
      <c r="W9" s="101"/>
      <c r="AE9" s="1" t="s">
        <v>177</v>
      </c>
    </row>
    <row r="10" spans="1:31" s="4" customFormat="1" x14ac:dyDescent="0.25">
      <c r="B10" s="278" t="s">
        <v>178</v>
      </c>
      <c r="C10" s="37">
        <v>14683</v>
      </c>
      <c r="D10" s="37">
        <v>1622</v>
      </c>
      <c r="E10" s="37">
        <v>8366</v>
      </c>
      <c r="F10" s="37">
        <v>9141</v>
      </c>
      <c r="G10" s="27">
        <f t="shared" si="0"/>
        <v>9.2636863495099142E-2</v>
      </c>
      <c r="H10" s="25">
        <f t="shared" si="1"/>
        <v>775</v>
      </c>
      <c r="I10" s="39">
        <f>F10/$F$7</f>
        <v>0.58845113943607574</v>
      </c>
      <c r="J10" s="37">
        <v>11591</v>
      </c>
      <c r="K10" s="27">
        <f t="shared" si="2"/>
        <v>0.26802319221091775</v>
      </c>
      <c r="L10" s="25">
        <f t="shared" si="3"/>
        <v>2450</v>
      </c>
      <c r="M10" s="39">
        <f>J10/$J$7</f>
        <v>0.61542954231708613</v>
      </c>
      <c r="N10" s="37">
        <v>7159</v>
      </c>
      <c r="O10" s="27">
        <f t="shared" si="4"/>
        <v>-0.38236562850487443</v>
      </c>
      <c r="P10" s="25">
        <f t="shared" si="5"/>
        <v>-4432</v>
      </c>
      <c r="Q10" s="27">
        <f t="shared" si="6"/>
        <v>-0.51242934005312268</v>
      </c>
      <c r="R10" s="25">
        <f t="shared" si="7"/>
        <v>-7524</v>
      </c>
      <c r="S10" s="39">
        <f>N10/$N$7</f>
        <v>0.47254125412541254</v>
      </c>
      <c r="T10" s="39">
        <f>N10/$N$6</f>
        <v>4.2787556405582287E-2</v>
      </c>
      <c r="V10" s="37"/>
      <c r="W10" s="101"/>
      <c r="AE10" s="1" t="s">
        <v>179</v>
      </c>
    </row>
    <row r="11" spans="1:31" s="4" customFormat="1" x14ac:dyDescent="0.25">
      <c r="B11" s="278" t="s">
        <v>180</v>
      </c>
      <c r="C11" s="37">
        <f>C9-C10</f>
        <v>169</v>
      </c>
      <c r="D11" s="37">
        <f>D9-D10</f>
        <v>141</v>
      </c>
      <c r="E11" s="37">
        <f>E9-E10</f>
        <v>10414</v>
      </c>
      <c r="F11" s="37">
        <f>F9-F10</f>
        <v>1410</v>
      </c>
      <c r="G11" s="27">
        <f t="shared" si="0"/>
        <v>-0.86460533896677549</v>
      </c>
      <c r="H11" s="25">
        <f t="shared" si="1"/>
        <v>-9004</v>
      </c>
      <c r="I11" s="39">
        <f>F11/$F$7</f>
        <v>9.076863653920432E-2</v>
      </c>
      <c r="J11" s="37">
        <f>J9-J10</f>
        <v>794</v>
      </c>
      <c r="K11" s="27">
        <f t="shared" si="2"/>
        <v>-0.43687943262411344</v>
      </c>
      <c r="L11" s="25">
        <f t="shared" si="3"/>
        <v>-616</v>
      </c>
      <c r="M11" s="39">
        <f>J11/$J$7</f>
        <v>4.2157799723903579E-2</v>
      </c>
      <c r="N11" s="37">
        <f>N9-N10</f>
        <v>2865</v>
      </c>
      <c r="O11" s="27">
        <f t="shared" si="4"/>
        <v>2.6083123425692696</v>
      </c>
      <c r="P11" s="25">
        <f t="shared" si="5"/>
        <v>2071</v>
      </c>
      <c r="Q11" s="27">
        <f t="shared" si="6"/>
        <v>15.952662721893493</v>
      </c>
      <c r="R11" s="25">
        <f t="shared" si="7"/>
        <v>2696</v>
      </c>
      <c r="S11" s="39">
        <f>N11/$N$7</f>
        <v>0.18910891089108911</v>
      </c>
      <c r="T11" s="39">
        <f>N11/$N$6</f>
        <v>1.7123390012850015E-2</v>
      </c>
      <c r="V11" s="37"/>
      <c r="W11" s="101"/>
      <c r="AE11" s="1" t="s">
        <v>181</v>
      </c>
    </row>
    <row r="12" spans="1:31" s="4" customFormat="1" ht="7.5" customHeight="1" x14ac:dyDescent="0.25">
      <c r="B12" s="279"/>
      <c r="C12" s="279"/>
      <c r="D12" s="279"/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AE12" s="1" t="s">
        <v>182</v>
      </c>
    </row>
    <row r="13" spans="1:31" s="4" customFormat="1" x14ac:dyDescent="0.25">
      <c r="B13" s="157" t="s">
        <v>183</v>
      </c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185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5"/>
      <c r="T37" s="10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0"/>
      <c r="F39" s="110"/>
      <c r="G39" s="110"/>
      <c r="H39" s="110"/>
      <c r="I39" s="110"/>
      <c r="J39" s="15">
        <v>2020</v>
      </c>
      <c r="K39" s="15"/>
      <c r="L39" s="15"/>
      <c r="M39" s="15" t="s">
        <v>186</v>
      </c>
      <c r="N39" s="15">
        <v>2021</v>
      </c>
      <c r="O39" s="15" t="s">
        <v>186</v>
      </c>
      <c r="P39" s="15" t="s">
        <v>187</v>
      </c>
      <c r="Q39" s="15" t="s">
        <v>188</v>
      </c>
      <c r="R39" s="15" t="s">
        <v>189</v>
      </c>
      <c r="S39" s="110"/>
      <c r="T39" s="110"/>
      <c r="AE39" s="1"/>
    </row>
    <row r="40" spans="2:31" s="4" customFormat="1" ht="18.75" hidden="1" x14ac:dyDescent="0.3">
      <c r="B40" s="267" t="s">
        <v>173</v>
      </c>
      <c r="C40" s="267"/>
      <c r="D40" s="267"/>
      <c r="E40" s="268"/>
      <c r="F40" s="268"/>
      <c r="G40" s="268"/>
      <c r="H40" s="268"/>
      <c r="I40" s="268"/>
      <c r="J40" s="268">
        <v>1824653</v>
      </c>
      <c r="K40" s="268"/>
      <c r="L40" s="268"/>
      <c r="M40" s="269"/>
      <c r="N40" s="268">
        <v>2354005</v>
      </c>
      <c r="O40" s="269"/>
      <c r="P40" s="269">
        <v>1</v>
      </c>
      <c r="Q40" s="269">
        <v>0.2901110512519367</v>
      </c>
      <c r="R40" s="268">
        <v>529352</v>
      </c>
      <c r="S40" s="280"/>
      <c r="T40" s="280"/>
      <c r="AE40" s="1"/>
    </row>
    <row r="41" spans="2:31" ht="18.75" hidden="1" x14ac:dyDescent="0.3">
      <c r="B41" s="267" t="s">
        <v>174</v>
      </c>
      <c r="C41" s="267"/>
      <c r="D41" s="267"/>
      <c r="E41" s="268"/>
      <c r="F41" s="268"/>
      <c r="G41" s="268"/>
      <c r="H41" s="268"/>
      <c r="I41" s="268"/>
      <c r="J41" s="268">
        <v>603938</v>
      </c>
      <c r="K41" s="268"/>
      <c r="L41" s="268"/>
      <c r="M41" s="269">
        <v>1</v>
      </c>
      <c r="N41" s="268">
        <v>936181</v>
      </c>
      <c r="O41" s="269">
        <v>1</v>
      </c>
      <c r="P41" s="269">
        <v>0.39769711619134201</v>
      </c>
      <c r="Q41" s="269">
        <v>0.55012766211101138</v>
      </c>
      <c r="R41" s="268">
        <v>332243</v>
      </c>
      <c r="S41" s="280"/>
      <c r="T41" s="280"/>
      <c r="AE41" s="1" t="s">
        <v>175</v>
      </c>
    </row>
    <row r="42" spans="2:31" ht="15.75" hidden="1" x14ac:dyDescent="0.25">
      <c r="B42" s="270" t="s">
        <v>100</v>
      </c>
      <c r="C42" s="270"/>
      <c r="D42" s="270"/>
      <c r="E42" s="271"/>
      <c r="F42" s="271"/>
      <c r="G42" s="271"/>
      <c r="H42" s="271"/>
      <c r="I42" s="271"/>
      <c r="J42" s="271">
        <v>276550.36166633503</v>
      </c>
      <c r="K42" s="271"/>
      <c r="L42" s="271"/>
      <c r="M42" s="272">
        <v>0.45791184139155844</v>
      </c>
      <c r="N42" s="271">
        <v>430252.45635520399</v>
      </c>
      <c r="O42" s="272">
        <v>0.4595825554622493</v>
      </c>
      <c r="P42" s="272">
        <v>0.18277465695918402</v>
      </c>
      <c r="Q42" s="272">
        <v>0.55578337978930015</v>
      </c>
      <c r="R42" s="271">
        <v>153702.09468886897</v>
      </c>
      <c r="S42" s="281"/>
      <c r="T42" s="281"/>
      <c r="AE42" s="1" t="s">
        <v>176</v>
      </c>
    </row>
    <row r="43" spans="2:31" s="4" customFormat="1" hidden="1" x14ac:dyDescent="0.25">
      <c r="B43" s="273" t="s">
        <v>103</v>
      </c>
      <c r="C43" s="282"/>
      <c r="D43" s="282"/>
      <c r="E43" s="274"/>
      <c r="F43" s="274"/>
      <c r="G43" s="274"/>
      <c r="H43" s="274"/>
      <c r="I43" s="274"/>
      <c r="J43" s="274">
        <v>327387.63833385095</v>
      </c>
      <c r="K43" s="274"/>
      <c r="L43" s="274"/>
      <c r="M43" s="277">
        <v>0.54208815860874948</v>
      </c>
      <c r="N43" s="274">
        <v>505927.5436448183</v>
      </c>
      <c r="O43" s="277">
        <v>0.54041637636826456</v>
      </c>
      <c r="P43" s="277">
        <v>0.21492203442423372</v>
      </c>
      <c r="Q43" s="275">
        <v>0.54534711884540576</v>
      </c>
      <c r="R43" s="276">
        <v>178539.90531096736</v>
      </c>
      <c r="S43" s="283"/>
      <c r="T43" s="283"/>
      <c r="AE43" s="1" t="s">
        <v>177</v>
      </c>
    </row>
    <row r="44" spans="2:31" s="4" customFormat="1" hidden="1" x14ac:dyDescent="0.25">
      <c r="B44" s="278" t="s">
        <v>178</v>
      </c>
      <c r="C44" s="278"/>
      <c r="D44" s="27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179</v>
      </c>
    </row>
    <row r="45" spans="2:31" s="4" customFormat="1" hidden="1" x14ac:dyDescent="0.25">
      <c r="B45" s="278" t="s">
        <v>180</v>
      </c>
      <c r="C45" s="278"/>
      <c r="D45" s="27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181</v>
      </c>
    </row>
    <row r="46" spans="2:31" s="4" customFormat="1" ht="7.5" hidden="1" customHeight="1" x14ac:dyDescent="0.25"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AE46" s="1" t="s">
        <v>182</v>
      </c>
    </row>
    <row r="47" spans="2:31" s="4" customFormat="1" hidden="1" x14ac:dyDescent="0.25">
      <c r="B47" s="66" t="s">
        <v>183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84"/>
      <c r="T47" s="284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1" t="s">
        <v>315</v>
      </c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8">
        <v>2019</v>
      </c>
      <c r="D123" s="218">
        <v>2020</v>
      </c>
      <c r="E123" s="218">
        <v>2021</v>
      </c>
      <c r="F123" s="218">
        <v>2022</v>
      </c>
      <c r="G123" s="209" t="str">
        <f>CONCATENATE("var. ",RIGHT(F123,2),"/",RIGHT(E123,2))</f>
        <v>var. 22/21</v>
      </c>
      <c r="H123" s="209" t="str">
        <f>CONCATENATE("dif. ",RIGHT(F123,2),"/",RIGHT(E123,2))</f>
        <v>dif. 22/21</v>
      </c>
      <c r="I123" s="209" t="str">
        <f>CONCATENATE("%/s total España ",RIGHT(F123,4))</f>
        <v>%/s total España 2022</v>
      </c>
      <c r="J123" s="218">
        <v>2023</v>
      </c>
      <c r="K123" s="209" t="str">
        <f>CONCATENATE("%/s total España ",RIGHT(J123,4))</f>
        <v>%/s total España 2023</v>
      </c>
      <c r="L123" s="209" t="str">
        <f>CONCATENATE("var. ",RIGHT(J123,2),"/",RIGHT(F123,2))</f>
        <v>var. 23/22</v>
      </c>
      <c r="M123" s="209" t="str">
        <f>CONCATENATE("dif. ",RIGHT(J123,2),"/",RIGHT(F123,2))</f>
        <v>dif. 23/22</v>
      </c>
      <c r="N123" s="209" t="str">
        <f>CONCATENATE("var. ",RIGHT(J123,2),"/",RIGHT(D123,2))</f>
        <v>var. 23/20</v>
      </c>
      <c r="O123" s="209" t="str">
        <f>CONCATENATE("dif. ",RIGHT(J123,2),"/",RIGHT(D123,2))</f>
        <v>dif. 23/20</v>
      </c>
      <c r="Z123" s="1"/>
      <c r="AE123"/>
    </row>
    <row r="124" spans="2:31" ht="18.75" x14ac:dyDescent="0.3">
      <c r="B124" s="267" t="s">
        <v>173</v>
      </c>
      <c r="C124" s="268">
        <v>250224</v>
      </c>
      <c r="D124" s="268">
        <v>96681</v>
      </c>
      <c r="E124" s="268">
        <v>140346</v>
      </c>
      <c r="F124" s="268">
        <v>257117</v>
      </c>
      <c r="G124" s="269">
        <f t="shared" ref="G124:G129" si="8">F124/E124-1</f>
        <v>0.83202228777450027</v>
      </c>
      <c r="H124" s="268">
        <f t="shared" ref="H124:H129" si="9">F124-E124</f>
        <v>116771</v>
      </c>
      <c r="I124" s="269"/>
      <c r="J124" s="268">
        <v>278594</v>
      </c>
      <c r="K124" s="269"/>
      <c r="L124" s="269">
        <f t="shared" ref="L124:L129" si="10">J124/F124-1</f>
        <v>8.3530066078866927E-2</v>
      </c>
      <c r="M124" s="268">
        <f t="shared" ref="M124:M129" si="11">J124-F124</f>
        <v>21477</v>
      </c>
      <c r="N124" s="269">
        <f t="shared" ref="N124:N129" si="12">J124/D124-1</f>
        <v>1.8815796278482844</v>
      </c>
      <c r="O124" s="268">
        <f t="shared" ref="O124:O129" si="13">J124-D124</f>
        <v>181913</v>
      </c>
      <c r="Z124" s="1"/>
      <c r="AE124"/>
    </row>
    <row r="125" spans="2:31" ht="18.75" x14ac:dyDescent="0.3">
      <c r="B125" s="267" t="s">
        <v>174</v>
      </c>
      <c r="C125" s="268">
        <v>45577</v>
      </c>
      <c r="D125" s="268">
        <v>26839</v>
      </c>
      <c r="E125" s="268">
        <v>45216</v>
      </c>
      <c r="F125" s="268">
        <v>29061</v>
      </c>
      <c r="G125" s="269">
        <f t="shared" si="8"/>
        <v>-0.35728503184713378</v>
      </c>
      <c r="H125" s="268">
        <f t="shared" si="9"/>
        <v>-16155</v>
      </c>
      <c r="I125" s="269">
        <f>F125/$F$7</f>
        <v>1.8707995365005794</v>
      </c>
      <c r="J125" s="268">
        <v>32018</v>
      </c>
      <c r="K125" s="269">
        <f>J125/$J$125</f>
        <v>1</v>
      </c>
      <c r="L125" s="269">
        <f t="shared" si="10"/>
        <v>0.10175148824885594</v>
      </c>
      <c r="M125" s="268">
        <f t="shared" si="11"/>
        <v>2957</v>
      </c>
      <c r="N125" s="269">
        <f t="shared" si="12"/>
        <v>0.19296546071016052</v>
      </c>
      <c r="O125" s="268">
        <f t="shared" si="13"/>
        <v>5179</v>
      </c>
      <c r="Z125" s="1"/>
      <c r="AE125"/>
    </row>
    <row r="126" spans="2:31" ht="15.75" x14ac:dyDescent="0.25">
      <c r="B126" s="270" t="s">
        <v>100</v>
      </c>
      <c r="C126" s="271">
        <v>20687</v>
      </c>
      <c r="D126" s="271">
        <v>6781</v>
      </c>
      <c r="E126" s="271">
        <v>11021</v>
      </c>
      <c r="F126" s="271">
        <v>9118</v>
      </c>
      <c r="G126" s="272">
        <f t="shared" si="8"/>
        <v>-0.17267035659196084</v>
      </c>
      <c r="H126" s="271">
        <f t="shared" si="9"/>
        <v>-1903</v>
      </c>
      <c r="I126" s="272">
        <f>F126/$F$7</f>
        <v>0.58697051628685459</v>
      </c>
      <c r="J126" s="271">
        <v>11280</v>
      </c>
      <c r="K126" s="272">
        <f>J126/$J$125</f>
        <v>0.35230183022050099</v>
      </c>
      <c r="L126" s="272">
        <f t="shared" si="10"/>
        <v>0.23711340206185572</v>
      </c>
      <c r="M126" s="271">
        <f t="shared" si="11"/>
        <v>2162</v>
      </c>
      <c r="N126" s="272">
        <f t="shared" si="12"/>
        <v>0.66347146438578375</v>
      </c>
      <c r="O126" s="271">
        <f t="shared" si="13"/>
        <v>4499</v>
      </c>
      <c r="Z126" s="1"/>
      <c r="AE126"/>
    </row>
    <row r="127" spans="2:31" x14ac:dyDescent="0.25">
      <c r="B127" s="273" t="s">
        <v>103</v>
      </c>
      <c r="C127" s="274">
        <v>24890</v>
      </c>
      <c r="D127" s="274">
        <v>20058</v>
      </c>
      <c r="E127" s="274">
        <v>34195</v>
      </c>
      <c r="F127" s="274">
        <v>19943</v>
      </c>
      <c r="G127" s="275">
        <f t="shared" si="8"/>
        <v>-0.41678607983623339</v>
      </c>
      <c r="H127" s="276">
        <f t="shared" si="9"/>
        <v>-14252</v>
      </c>
      <c r="I127" s="277">
        <f>F127/$F$7</f>
        <v>1.2838290202137248</v>
      </c>
      <c r="J127" s="274">
        <v>20738</v>
      </c>
      <c r="K127" s="277">
        <f>J127/$J$125</f>
        <v>0.64769816977949901</v>
      </c>
      <c r="L127" s="275">
        <f t="shared" si="10"/>
        <v>3.9863611292182632E-2</v>
      </c>
      <c r="M127" s="276">
        <f t="shared" si="11"/>
        <v>795</v>
      </c>
      <c r="N127" s="275">
        <f t="shared" si="12"/>
        <v>3.3901685113171709E-2</v>
      </c>
      <c r="O127" s="276">
        <f t="shared" si="13"/>
        <v>680</v>
      </c>
      <c r="Z127" s="1"/>
      <c r="AE127"/>
    </row>
    <row r="128" spans="2:31" x14ac:dyDescent="0.25">
      <c r="B128" s="278" t="s">
        <v>178</v>
      </c>
      <c r="C128" s="37">
        <v>24626</v>
      </c>
      <c r="D128" s="37">
        <v>19550</v>
      </c>
      <c r="E128" s="37">
        <v>22992</v>
      </c>
      <c r="F128" s="37">
        <v>14901</v>
      </c>
      <c r="G128" s="27">
        <f t="shared" si="8"/>
        <v>-0.35190501043841338</v>
      </c>
      <c r="H128" s="25">
        <f t="shared" si="9"/>
        <v>-8091</v>
      </c>
      <c r="I128" s="39">
        <f>F128/$F$7</f>
        <v>0.95925067593665503</v>
      </c>
      <c r="J128" s="37">
        <v>18512</v>
      </c>
      <c r="K128" s="39">
        <f>J128/$J$125</f>
        <v>0.5781747766881129</v>
      </c>
      <c r="L128" s="27">
        <f t="shared" si="10"/>
        <v>0.24233272934702366</v>
      </c>
      <c r="M128" s="25">
        <f t="shared" si="11"/>
        <v>3611</v>
      </c>
      <c r="N128" s="27">
        <f t="shared" si="12"/>
        <v>-5.3094629156010265E-2</v>
      </c>
      <c r="O128" s="25">
        <f t="shared" si="13"/>
        <v>-1038</v>
      </c>
      <c r="Z128" s="1"/>
      <c r="AE128"/>
    </row>
    <row r="129" spans="2:31" x14ac:dyDescent="0.25">
      <c r="B129" s="278" t="s">
        <v>180</v>
      </c>
      <c r="C129" s="37">
        <f>C127-C128</f>
        <v>264</v>
      </c>
      <c r="D129" s="37">
        <f>D127-D128</f>
        <v>508</v>
      </c>
      <c r="E129" s="37">
        <f>E127-E128</f>
        <v>11203</v>
      </c>
      <c r="F129" s="37">
        <f>F127-F128</f>
        <v>5042</v>
      </c>
      <c r="G129" s="27">
        <f t="shared" si="8"/>
        <v>-0.54994197982683213</v>
      </c>
      <c r="H129" s="25">
        <f t="shared" si="9"/>
        <v>-6161</v>
      </c>
      <c r="I129" s="39">
        <f>F129/$F$7</f>
        <v>0.32457834427706966</v>
      </c>
      <c r="J129" s="37">
        <f>J127-J128</f>
        <v>2226</v>
      </c>
      <c r="K129" s="39">
        <f>J129/$J$125</f>
        <v>6.9523393091386096E-2</v>
      </c>
      <c r="L129" s="27">
        <f t="shared" si="10"/>
        <v>-0.55850852836176124</v>
      </c>
      <c r="M129" s="25">
        <f t="shared" si="11"/>
        <v>-2816</v>
      </c>
      <c r="N129" s="27">
        <f t="shared" si="12"/>
        <v>3.3818897637795278</v>
      </c>
      <c r="O129" s="25">
        <f t="shared" si="13"/>
        <v>1718</v>
      </c>
      <c r="Z129" s="1"/>
      <c r="AE129"/>
    </row>
    <row r="130" spans="2:31" x14ac:dyDescent="0.25"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Z130" s="1"/>
      <c r="AE130"/>
    </row>
    <row r="131" spans="2:31" x14ac:dyDescent="0.25">
      <c r="B131" s="157" t="s">
        <v>183</v>
      </c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57"/>
      <c r="O131" s="157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9B46-7E4C-4DE0-9813-4F9657EBDC0D}">
  <sheetPr codeName="Hoja121">
    <tabColor theme="4" tint="0.39997558519241921"/>
  </sheetPr>
  <dimension ref="A1:AE142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262</v>
      </c>
      <c r="D5" s="285" t="s">
        <v>263</v>
      </c>
      <c r="E5" s="285" t="s">
        <v>269</v>
      </c>
      <c r="F5" s="286" t="str">
        <f>CONCATENATE("%/s total Tenerife ",RIGHT(E5,4))</f>
        <v>%/s total Tenerife 2021</v>
      </c>
      <c r="G5" s="285" t="s">
        <v>264</v>
      </c>
      <c r="H5" s="286" t="str">
        <f>CONCATENATE("var. ",RIGHT(G5,2),"/",RIGHT(E5,2))</f>
        <v>var. 22/21</v>
      </c>
      <c r="I5" s="286" t="str">
        <f>CONCATENATE("dif. ",RIGHT(G5,2),"/",RIGHT(E5,2))</f>
        <v>dif. 22/21</v>
      </c>
      <c r="J5" s="286" t="str">
        <f>CONCATENATE("%/s total Tenerife ",RIGHT(G5,4))</f>
        <v>%/s total Tenerife 2022</v>
      </c>
      <c r="K5" s="285" t="s">
        <v>265</v>
      </c>
      <c r="L5" s="286" t="str">
        <f>CONCATENATE("var. ",RIGHT(K5,2),"/",RIGHT(G5,2))</f>
        <v>var. 23/22</v>
      </c>
      <c r="M5" s="286" t="str">
        <f>CONCATENATE("dif. ",RIGHT(K5,2),"/",RIGHT(G5,2))</f>
        <v>dif. 23/22</v>
      </c>
      <c r="N5" s="286" t="str">
        <f>CONCATENATE("%/s total Tenerife ",RIGHT(K5,4))</f>
        <v>%/s total Tenerife 2023</v>
      </c>
      <c r="O5" s="285" t="s">
        <v>266</v>
      </c>
      <c r="P5" s="286" t="str">
        <f>CONCATENATE("var. ",RIGHT(O5,2),"/",RIGHT(K5,2))</f>
        <v>var. 24/23</v>
      </c>
      <c r="Q5" s="286" t="str">
        <f>CONCATENATE("dif. ",RIGHT(O5,2),"/",RIGHT(K5,2))</f>
        <v>dif. 24/23</v>
      </c>
      <c r="R5" s="286" t="str">
        <f>CONCATENATE("var. ",RIGHT(O5,2),"/",RIGHT(C5,2))</f>
        <v>var. 24/19</v>
      </c>
      <c r="S5" s="286" t="str">
        <f>CONCATENATE("dif. ",RIGHT(O5,2),"/",RIGHT(C5,2))</f>
        <v>dif. 24/19</v>
      </c>
      <c r="T5" s="286" t="str">
        <f>CONCATENATE("%/s total Tenerife ",RIGHT(O5,4))</f>
        <v>%/s total Tenerife 2024</v>
      </c>
      <c r="AE5" s="1"/>
    </row>
    <row r="6" spans="1:31" ht="18.75" x14ac:dyDescent="0.3">
      <c r="A6" s="4"/>
      <c r="B6" s="267" t="s">
        <v>191</v>
      </c>
      <c r="C6" s="287">
        <v>24593</v>
      </c>
      <c r="D6" s="287">
        <v>2629</v>
      </c>
      <c r="E6" s="287">
        <v>23814</v>
      </c>
      <c r="F6" s="288">
        <f>E6/$E$6</f>
        <v>1</v>
      </c>
      <c r="G6" s="287">
        <v>15534</v>
      </c>
      <c r="H6" s="288">
        <f>G6/E6-1</f>
        <v>-0.34769463340891915</v>
      </c>
      <c r="I6" s="287">
        <f>G6-E6</f>
        <v>-8280</v>
      </c>
      <c r="J6" s="288">
        <f>G6/$G$6</f>
        <v>1</v>
      </c>
      <c r="K6" s="287">
        <v>18834</v>
      </c>
      <c r="L6" s="288">
        <f t="shared" ref="L6:L12" si="0">K6/G6-1</f>
        <v>0.21243723445345686</v>
      </c>
      <c r="M6" s="287">
        <f t="shared" ref="M6:M12" si="1">K6-G6</f>
        <v>3300</v>
      </c>
      <c r="N6" s="288">
        <f>K6/$K$6</f>
        <v>1</v>
      </c>
      <c r="O6" s="287">
        <v>15150</v>
      </c>
      <c r="P6" s="288">
        <f t="shared" ref="P6:P11" si="2">O6/K6-1</f>
        <v>-0.19560369544440903</v>
      </c>
      <c r="Q6" s="287">
        <f t="shared" ref="Q6:Q12" si="3">O6-K6</f>
        <v>-3684</v>
      </c>
      <c r="R6" s="288">
        <f>O6/C6-1</f>
        <v>-0.38397104867238641</v>
      </c>
      <c r="S6" s="287">
        <f>O6-C6</f>
        <v>-9443</v>
      </c>
      <c r="T6" s="288">
        <f>O6/$O$6</f>
        <v>1</v>
      </c>
      <c r="V6" s="37"/>
      <c r="W6" s="101"/>
      <c r="AE6" s="1" t="s">
        <v>175</v>
      </c>
    </row>
    <row r="7" spans="1:31" s="4" customFormat="1" x14ac:dyDescent="0.25">
      <c r="B7" s="289" t="s">
        <v>192</v>
      </c>
      <c r="C7" s="290">
        <v>18690</v>
      </c>
      <c r="D7" s="290">
        <v>1887</v>
      </c>
      <c r="E7" s="290">
        <v>19613</v>
      </c>
      <c r="F7" s="291">
        <f t="shared" ref="F7:F12" si="4">E7/$E$6</f>
        <v>0.82359116486100614</v>
      </c>
      <c r="G7" s="290">
        <v>11190</v>
      </c>
      <c r="H7" s="292">
        <f>G7/E7-1</f>
        <v>-0.42946005200632231</v>
      </c>
      <c r="I7" s="293">
        <f>G7-E7</f>
        <v>-8423</v>
      </c>
      <c r="J7" s="291">
        <f>G7/$G$6</f>
        <v>0.72035534955581304</v>
      </c>
      <c r="K7" s="290">
        <v>13806</v>
      </c>
      <c r="L7" s="294">
        <f t="shared" si="0"/>
        <v>0.23378016085790887</v>
      </c>
      <c r="M7" s="295">
        <f t="shared" si="1"/>
        <v>2616</v>
      </c>
      <c r="N7" s="291">
        <f>K7/$K$6</f>
        <v>0.73303599872570879</v>
      </c>
      <c r="O7" s="290">
        <v>11011</v>
      </c>
      <c r="P7" s="292">
        <f t="shared" si="2"/>
        <v>-0.2024482109227872</v>
      </c>
      <c r="Q7" s="293">
        <f t="shared" si="3"/>
        <v>-2795</v>
      </c>
      <c r="R7" s="292">
        <f t="shared" ref="R7:R10" si="5">O7/C7-1</f>
        <v>-0.41086142322097374</v>
      </c>
      <c r="S7" s="293">
        <f t="shared" ref="S7:S10" si="6">O7-C7</f>
        <v>-7679</v>
      </c>
      <c r="T7" s="291">
        <f>O7/$O$6</f>
        <v>0.72679867986798685</v>
      </c>
      <c r="V7" s="37"/>
      <c r="W7" s="101"/>
      <c r="AE7" s="1" t="s">
        <v>177</v>
      </c>
    </row>
    <row r="8" spans="1:31" s="4" customFormat="1" x14ac:dyDescent="0.25">
      <c r="B8" s="121" t="s">
        <v>62</v>
      </c>
      <c r="C8" s="296">
        <v>6228</v>
      </c>
      <c r="D8" s="296">
        <v>514</v>
      </c>
      <c r="E8" s="296">
        <v>1473</v>
      </c>
      <c r="F8" s="297">
        <f t="shared" si="4"/>
        <v>6.1854371378180902E-2</v>
      </c>
      <c r="G8" s="296">
        <v>3357</v>
      </c>
      <c r="H8" s="298">
        <f>IFERROR(G8/E8-1,"-")</f>
        <v>1.2790224032586557</v>
      </c>
      <c r="I8" s="299">
        <f t="shared" ref="I8:I12" si="7">G8-E8</f>
        <v>1884</v>
      </c>
      <c r="J8" s="297">
        <f t="shared" ref="J8:J12" si="8">G8/$G$6</f>
        <v>0.21610660486674391</v>
      </c>
      <c r="K8" s="296">
        <v>4136</v>
      </c>
      <c r="L8" s="300">
        <f>IFERROR(K8/G8-1,"-")</f>
        <v>0.23205242776288348</v>
      </c>
      <c r="M8" s="301">
        <f>IF(G8=0,"nd",K8-G8)</f>
        <v>779</v>
      </c>
      <c r="N8" s="302">
        <f t="shared" ref="N8:N12" si="9">K8/$K$6</f>
        <v>0.21960284591695869</v>
      </c>
      <c r="O8" s="296">
        <v>3974</v>
      </c>
      <c r="P8" s="300">
        <f>IFERROR(O8/K8-1,"-")</f>
        <v>-3.9168278529980616E-2</v>
      </c>
      <c r="Q8" s="303">
        <f t="shared" si="3"/>
        <v>-162</v>
      </c>
      <c r="R8" s="300">
        <f>IFERROR(O8/C8-1,"-")</f>
        <v>-0.36191393705844577</v>
      </c>
      <c r="S8" s="303">
        <f t="shared" si="6"/>
        <v>-2254</v>
      </c>
      <c r="T8" s="302">
        <f t="shared" ref="T8:T12" si="10">O8/$O$6</f>
        <v>0.2623102310231023</v>
      </c>
      <c r="V8" s="37"/>
      <c r="W8" s="101"/>
      <c r="AE8" s="1"/>
    </row>
    <row r="9" spans="1:31" s="4" customFormat="1" x14ac:dyDescent="0.25">
      <c r="B9" s="121" t="s">
        <v>61</v>
      </c>
      <c r="C9" s="296">
        <v>12462</v>
      </c>
      <c r="D9" s="296">
        <v>1373</v>
      </c>
      <c r="E9" s="296">
        <v>1501</v>
      </c>
      <c r="F9" s="302">
        <f t="shared" si="4"/>
        <v>6.303015033173763E-2</v>
      </c>
      <c r="G9" s="296">
        <v>7833</v>
      </c>
      <c r="H9" s="298">
        <f>IFERROR(G9/E9-1,"-")</f>
        <v>4.2185209860093273</v>
      </c>
      <c r="I9" s="303">
        <f t="shared" si="7"/>
        <v>6332</v>
      </c>
      <c r="J9" s="302">
        <f t="shared" si="8"/>
        <v>0.50424874468906911</v>
      </c>
      <c r="K9" s="296">
        <v>9670</v>
      </c>
      <c r="L9" s="300">
        <f>IFERROR(K9/G9-1,"-")</f>
        <v>0.23452061789863388</v>
      </c>
      <c r="M9" s="301">
        <f>IF(G9=0,"nd",K9-G9)</f>
        <v>1837</v>
      </c>
      <c r="N9" s="302">
        <f t="shared" si="9"/>
        <v>0.51343315280875013</v>
      </c>
      <c r="O9" s="296">
        <v>7037</v>
      </c>
      <c r="P9" s="300">
        <f t="shared" si="2"/>
        <v>-0.27228541882109614</v>
      </c>
      <c r="Q9" s="303">
        <f t="shared" si="3"/>
        <v>-2633</v>
      </c>
      <c r="R9" s="304">
        <f t="shared" si="5"/>
        <v>-0.43532338308457708</v>
      </c>
      <c r="S9" s="303">
        <f t="shared" si="6"/>
        <v>-5425</v>
      </c>
      <c r="T9" s="302">
        <f t="shared" si="10"/>
        <v>0.46448844884488449</v>
      </c>
      <c r="V9" s="37"/>
      <c r="W9" s="101"/>
      <c r="AE9" s="1"/>
    </row>
    <row r="10" spans="1:31" s="4" customFormat="1" x14ac:dyDescent="0.25">
      <c r="B10" s="289" t="s">
        <v>193</v>
      </c>
      <c r="C10" s="305">
        <v>5903</v>
      </c>
      <c r="D10" s="305">
        <v>742</v>
      </c>
      <c r="E10" s="305">
        <v>4201</v>
      </c>
      <c r="F10" s="306">
        <f>IFERROR(E10/$E$6,"-")</f>
        <v>0.17640883513899386</v>
      </c>
      <c r="G10" s="305">
        <v>4344</v>
      </c>
      <c r="H10" s="294">
        <f>IFERROR(G10/E10-1,"-")</f>
        <v>3.4039514401333015E-2</v>
      </c>
      <c r="I10" s="295">
        <f>IFERROR(G10-E10,"-")</f>
        <v>143</v>
      </c>
      <c r="J10" s="306">
        <f>IFERROR(G10/$G$6,"-")</f>
        <v>0.27964465044418696</v>
      </c>
      <c r="K10" s="305">
        <v>5028</v>
      </c>
      <c r="L10" s="294">
        <f>IFERROR(K10/G10-1,"-")</f>
        <v>0.15745856353591159</v>
      </c>
      <c r="M10" s="295">
        <f>IFERROR(K10-G10,"-")</f>
        <v>684</v>
      </c>
      <c r="N10" s="306">
        <f>IFERROR(K10/$K$6,"-")</f>
        <v>0.26696400127429115</v>
      </c>
      <c r="O10" s="305">
        <v>4139</v>
      </c>
      <c r="P10" s="294">
        <f>IFERROR(O10/K10-1,"-")</f>
        <v>-0.17680986475735883</v>
      </c>
      <c r="Q10" s="295">
        <f>IFERROR(O10-K10,"-")</f>
        <v>-889</v>
      </c>
      <c r="R10" s="294">
        <f t="shared" si="5"/>
        <v>-0.29883110282906999</v>
      </c>
      <c r="S10" s="295">
        <f t="shared" si="6"/>
        <v>-1764</v>
      </c>
      <c r="T10" s="306">
        <f>IFERROR(O10/$O$6,"-")</f>
        <v>0.2732013201320132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1448</v>
      </c>
      <c r="D11" s="296">
        <v>125</v>
      </c>
      <c r="E11" s="296">
        <v>1438</v>
      </c>
      <c r="F11" s="302">
        <f t="shared" si="4"/>
        <v>6.0384647686234985E-2</v>
      </c>
      <c r="G11" s="296">
        <v>1313</v>
      </c>
      <c r="H11" s="304">
        <f t="shared" ref="H11:H12" si="11">G11/E11-1</f>
        <v>-8.6926286509040329E-2</v>
      </c>
      <c r="I11" s="303">
        <f t="shared" si="7"/>
        <v>-125</v>
      </c>
      <c r="J11" s="302">
        <f t="shared" si="8"/>
        <v>8.4524269344663325E-2</v>
      </c>
      <c r="K11" s="296">
        <v>1562</v>
      </c>
      <c r="L11" s="300">
        <f>K11/G11-1</f>
        <v>0.18964204112718974</v>
      </c>
      <c r="M11" s="303">
        <f t="shared" si="1"/>
        <v>249</v>
      </c>
      <c r="N11" s="302">
        <f t="shared" si="9"/>
        <v>8.2935117340979081E-2</v>
      </c>
      <c r="O11" s="296">
        <v>1207</v>
      </c>
      <c r="P11" s="304">
        <f t="shared" si="2"/>
        <v>-0.22727272727272729</v>
      </c>
      <c r="Q11" s="303">
        <f t="shared" si="3"/>
        <v>-355</v>
      </c>
      <c r="R11" s="304">
        <f t="shared" ref="R11:R12" si="12">O11/D11-1</f>
        <v>8.6560000000000006</v>
      </c>
      <c r="S11" s="303">
        <f t="shared" ref="S11:S12" si="13">O11-D11</f>
        <v>1082</v>
      </c>
      <c r="T11" s="302">
        <f t="shared" si="10"/>
        <v>7.9669966996699676E-2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182</v>
      </c>
    </row>
    <row r="14" spans="1:31" s="4" customFormat="1" x14ac:dyDescent="0.25">
      <c r="B14" s="157" t="s">
        <v>183</v>
      </c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11.011 viajeros 
cuota: 72,7%</v>
      </c>
    </row>
    <row r="20" spans="1:27" x14ac:dyDescent="0.25">
      <c r="AA20" t="str">
        <f>CONCATENATE("Apartamentos: 
",FIXED(O10,0)," viajeros
cuota: ",FIXED(T10*100,1),"%")</f>
        <v>Apartamentos: 
4.139 viajeros
cuota: 27,3%</v>
      </c>
    </row>
    <row r="38" spans="2:31" s="4" customFormat="1" ht="15.75" hidden="1" customHeight="1" thickBot="1" x14ac:dyDescent="0.3">
      <c r="B38" s="12" t="s">
        <v>185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186</v>
      </c>
      <c r="O40" s="15">
        <v>2021</v>
      </c>
      <c r="P40" s="15" t="s">
        <v>186</v>
      </c>
      <c r="Q40" s="15" t="s">
        <v>187</v>
      </c>
      <c r="R40" s="15" t="s">
        <v>188</v>
      </c>
      <c r="S40" s="15" t="s">
        <v>189</v>
      </c>
      <c r="T40" s="110"/>
      <c r="AE40" s="1"/>
    </row>
    <row r="41" spans="2:31" s="4" customFormat="1" ht="18.75" hidden="1" x14ac:dyDescent="0.3">
      <c r="B41" s="267" t="s">
        <v>173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174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175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176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177</v>
      </c>
    </row>
    <row r="45" spans="2:31" s="4" customFormat="1" hidden="1" x14ac:dyDescent="0.25">
      <c r="B45" s="278" t="s">
        <v>178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179</v>
      </c>
    </row>
    <row r="46" spans="2:31" s="4" customFormat="1" hidden="1" x14ac:dyDescent="0.25">
      <c r="B46" s="278" t="s">
        <v>180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181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182</v>
      </c>
    </row>
    <row r="48" spans="2:31" s="4" customFormat="1" hidden="1" x14ac:dyDescent="0.25">
      <c r="B48" s="66" t="s">
        <v>183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195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8">
        <v>2019</v>
      </c>
      <c r="D133" s="218">
        <v>2020</v>
      </c>
      <c r="E133" s="218">
        <v>2021</v>
      </c>
      <c r="F133" s="218">
        <v>2022</v>
      </c>
      <c r="G133" s="209" t="str">
        <f>CONCATENATE("var. ",RIGHT(F133,2),"/",RIGHT(E133,2))</f>
        <v>var. 22/21</v>
      </c>
      <c r="H133" s="209" t="str">
        <f>CONCATENATE("dif. ",RIGHT(F133,2),"/",RIGHT(E133,2))</f>
        <v>dif. 22/21</v>
      </c>
      <c r="I133" s="286" t="str">
        <f>CONCATENATE("%/s total Tenerife ",RIGHT(F133,4))</f>
        <v>%/s total Tenerife 2022</v>
      </c>
      <c r="J133" s="218">
        <v>2023</v>
      </c>
      <c r="K133" s="286" t="str">
        <f>CONCATENATE("%/s total Tenerife ",RIGHT(J133,4))</f>
        <v>%/s total Tenerife 2023</v>
      </c>
      <c r="L133" s="209" t="str">
        <f>CONCATENATE("var. ",RIGHT(J133,2),"/",RIGHT(F133,2))</f>
        <v>var. 23/22</v>
      </c>
      <c r="M133" s="209" t="str">
        <f>CONCATENATE("dif. ",RIGHT(J133,2),"/",RIGHT(F133,2))</f>
        <v>dif. 23/22</v>
      </c>
      <c r="N133" s="209" t="str">
        <f>CONCATENATE("var. ",RIGHT(J133,2),"/",RIGHT(D133,2))</f>
        <v>var. 23/20</v>
      </c>
      <c r="O133" s="209" t="str">
        <f>CONCATENATE("dif. ",RIGHT(J133,2),"/",RIGHT(D133,2))</f>
        <v>dif. 23/20</v>
      </c>
      <c r="Z133" s="1"/>
    </row>
    <row r="134" spans="1:31" ht="18.75" x14ac:dyDescent="0.3">
      <c r="A134" s="4"/>
      <c r="B134" s="267" t="s">
        <v>191</v>
      </c>
      <c r="C134" s="287">
        <v>24593</v>
      </c>
      <c r="D134" s="271">
        <v>6781</v>
      </c>
      <c r="E134" s="271">
        <v>11021</v>
      </c>
      <c r="F134" s="271">
        <v>9118</v>
      </c>
      <c r="G134" s="272">
        <f>F134/E134-1</f>
        <v>-0.17267035659196084</v>
      </c>
      <c r="H134" s="271">
        <f>F134-E134</f>
        <v>-1903</v>
      </c>
      <c r="I134" s="272">
        <f>F134/F$134</f>
        <v>1</v>
      </c>
      <c r="J134" s="271">
        <v>11280</v>
      </c>
      <c r="K134" s="272">
        <f>J134/J$134</f>
        <v>1</v>
      </c>
      <c r="L134" s="272">
        <f>J134/F134-1</f>
        <v>0.23711340206185572</v>
      </c>
      <c r="M134" s="271">
        <f>J134-F134</f>
        <v>2162</v>
      </c>
      <c r="N134" s="272">
        <f>J134/D134-1</f>
        <v>0.66347146438578375</v>
      </c>
      <c r="O134" s="271">
        <f>J134-D134</f>
        <v>4499</v>
      </c>
      <c r="Q134" s="37"/>
      <c r="R134" s="101"/>
      <c r="Z134" s="1" t="s">
        <v>175</v>
      </c>
      <c r="AE134"/>
    </row>
    <row r="135" spans="1:31" s="4" customFormat="1" x14ac:dyDescent="0.25">
      <c r="B135" s="289" t="s">
        <v>192</v>
      </c>
      <c r="C135" s="290">
        <v>18690</v>
      </c>
      <c r="D135" s="290">
        <v>6066</v>
      </c>
      <c r="E135" s="290">
        <v>8246</v>
      </c>
      <c r="F135" s="290">
        <v>6650</v>
      </c>
      <c r="G135" s="294">
        <f>IFERROR(F135/E135-1,"-")</f>
        <v>-0.19354838709677424</v>
      </c>
      <c r="H135" s="290">
        <f t="shared" ref="H135:H138" si="14">F135-E135</f>
        <v>-1596</v>
      </c>
      <c r="I135" s="292">
        <f>F135/F$134</f>
        <v>0.72932660671199823</v>
      </c>
      <c r="J135" s="290">
        <v>8525</v>
      </c>
      <c r="K135" s="291">
        <f t="shared" ref="K135:K138" si="15">J135/J$134</f>
        <v>0.75576241134751776</v>
      </c>
      <c r="L135" s="292">
        <f t="shared" ref="L135:L138" si="16">J135/F135-1</f>
        <v>0.28195488721804507</v>
      </c>
      <c r="M135" s="293">
        <f t="shared" ref="M135:M138" si="17">J135-F135</f>
        <v>1875</v>
      </c>
      <c r="N135" s="291">
        <f t="shared" ref="N135:N138" si="18">J135/D135-1</f>
        <v>0.40537421694691722</v>
      </c>
      <c r="O135" s="290">
        <f t="shared" ref="O135:O138" si="19">J135-D135</f>
        <v>2459</v>
      </c>
      <c r="Q135" s="37"/>
      <c r="R135" s="101"/>
      <c r="Z135" s="1" t="s">
        <v>177</v>
      </c>
    </row>
    <row r="136" spans="1:31" s="4" customFormat="1" x14ac:dyDescent="0.25">
      <c r="B136" s="121" t="s">
        <v>62</v>
      </c>
      <c r="C136" s="296">
        <v>6228</v>
      </c>
      <c r="D136" s="296">
        <v>0</v>
      </c>
      <c r="E136" s="296">
        <v>0</v>
      </c>
      <c r="F136" s="296">
        <v>71</v>
      </c>
      <c r="G136" s="300" t="str">
        <f t="shared" ref="G136:G138" si="20">IFERROR(F136/E136-1,"-")</f>
        <v>-</v>
      </c>
      <c r="H136" s="296">
        <f t="shared" si="14"/>
        <v>71</v>
      </c>
      <c r="I136" s="304">
        <f t="shared" ref="I136:I138" si="21">F136/F$134</f>
        <v>7.7867953498574251E-3</v>
      </c>
      <c r="J136" s="296">
        <v>0</v>
      </c>
      <c r="K136" s="302">
        <f t="shared" si="15"/>
        <v>0</v>
      </c>
      <c r="L136" s="304">
        <f t="shared" si="16"/>
        <v>-1</v>
      </c>
      <c r="M136" s="303">
        <f t="shared" si="17"/>
        <v>-71</v>
      </c>
      <c r="N136" s="302" t="e">
        <f t="shared" si="18"/>
        <v>#DIV/0!</v>
      </c>
      <c r="O136" s="296">
        <f t="shared" si="19"/>
        <v>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17996</v>
      </c>
      <c r="D137" s="296">
        <v>0</v>
      </c>
      <c r="E137" s="296">
        <v>8246</v>
      </c>
      <c r="F137" s="296">
        <v>6579</v>
      </c>
      <c r="G137" s="298">
        <f t="shared" si="20"/>
        <v>-0.20215862236235749</v>
      </c>
      <c r="H137" s="296">
        <f t="shared" si="14"/>
        <v>-1667</v>
      </c>
      <c r="I137" s="308">
        <f t="shared" si="21"/>
        <v>0.72153981136214085</v>
      </c>
      <c r="J137" s="296">
        <v>8525</v>
      </c>
      <c r="K137" s="302">
        <f t="shared" si="15"/>
        <v>0.75576241134751776</v>
      </c>
      <c r="L137" s="304">
        <f t="shared" si="16"/>
        <v>0.29578963368293043</v>
      </c>
      <c r="M137" s="303">
        <f t="shared" si="17"/>
        <v>1946</v>
      </c>
      <c r="N137" s="302" t="e">
        <f t="shared" si="18"/>
        <v>#DIV/0!</v>
      </c>
      <c r="O137" s="296">
        <f t="shared" si="19"/>
        <v>8525</v>
      </c>
      <c r="Q137" s="37"/>
      <c r="R137" s="101"/>
      <c r="Z137" s="1"/>
    </row>
    <row r="138" spans="1:31" s="4" customFormat="1" x14ac:dyDescent="0.25">
      <c r="B138" s="289" t="s">
        <v>193</v>
      </c>
      <c r="C138" s="290">
        <v>2691</v>
      </c>
      <c r="D138" s="290">
        <v>715</v>
      </c>
      <c r="E138" s="290">
        <v>2775</v>
      </c>
      <c r="F138" s="290">
        <v>2468</v>
      </c>
      <c r="G138" s="294">
        <f t="shared" si="20"/>
        <v>-0.11063063063063061</v>
      </c>
      <c r="H138" s="290">
        <f t="shared" si="14"/>
        <v>-307</v>
      </c>
      <c r="I138" s="292">
        <f t="shared" si="21"/>
        <v>0.27067339328800177</v>
      </c>
      <c r="J138" s="290">
        <v>2755</v>
      </c>
      <c r="K138" s="291">
        <f t="shared" si="15"/>
        <v>0.24423758865248227</v>
      </c>
      <c r="L138" s="292">
        <f t="shared" si="16"/>
        <v>0.11628849270664499</v>
      </c>
      <c r="M138" s="293">
        <f t="shared" si="17"/>
        <v>287</v>
      </c>
      <c r="N138" s="291">
        <f t="shared" si="18"/>
        <v>2.8531468531468533</v>
      </c>
      <c r="O138" s="290">
        <f t="shared" si="19"/>
        <v>2040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B1252-31DD-4E32-8453-5A6FAFD74897}">
  <sheetPr codeName="Hoja122">
    <tabColor theme="4" tint="0.39997558519241921"/>
  </sheetPr>
  <dimension ref="A1:AE142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262</v>
      </c>
      <c r="D5" s="285" t="s">
        <v>263</v>
      </c>
      <c r="E5" s="285" t="s">
        <v>269</v>
      </c>
      <c r="F5" s="286" t="str">
        <f>CONCATENATE("%/s total Tenerife ",RIGHT(E5,4))</f>
        <v>%/s total Tenerife 2021</v>
      </c>
      <c r="G5" s="285" t="s">
        <v>264</v>
      </c>
      <c r="H5" s="286" t="str">
        <f>CONCATENATE("var. ",RIGHT(G5,2),"/",RIGHT(E5,2))</f>
        <v>var. 22/21</v>
      </c>
      <c r="I5" s="286" t="str">
        <f>CONCATENATE("dif. ",RIGHT(G5,2),"/",RIGHT(E5,2))</f>
        <v>dif. 22/21</v>
      </c>
      <c r="J5" s="286" t="str">
        <f>CONCATENATE("%/s total Tenerife ",RIGHT(G5,4))</f>
        <v>%/s total Tenerife 2022</v>
      </c>
      <c r="K5" s="285" t="s">
        <v>265</v>
      </c>
      <c r="L5" s="286" t="str">
        <f>CONCATENATE("var. ",RIGHT(K5,2),"/",RIGHT(G5,2))</f>
        <v>var. 23/22</v>
      </c>
      <c r="M5" s="286" t="str">
        <f>CONCATENATE("dif. ",RIGHT(K5,2),"/",RIGHT(G5,2))</f>
        <v>dif. 23/22</v>
      </c>
      <c r="N5" s="286" t="str">
        <f>CONCATENATE("%/s total Tenerife ",RIGHT(K5,4))</f>
        <v>%/s total Tenerife 2023</v>
      </c>
      <c r="O5" s="285" t="s">
        <v>266</v>
      </c>
      <c r="P5" s="286" t="str">
        <f>CONCATENATE("var. ",RIGHT(O5,2),"/",RIGHT(K5,2))</f>
        <v>var. 24/23</v>
      </c>
      <c r="Q5" s="286" t="str">
        <f>CONCATENATE("dif. ",RIGHT(O5,2),"/",RIGHT(K5,2))</f>
        <v>dif. 24/23</v>
      </c>
      <c r="R5" s="286" t="str">
        <f>CONCATENATE("var. ",RIGHT(O5,2),"/",RIGHT(C5,2))</f>
        <v>var. 24/19</v>
      </c>
      <c r="S5" s="286" t="str">
        <f>CONCATENATE("dif. ",RIGHT(O5,2),"/",RIGHT(C5,2))</f>
        <v>dif. 24/19</v>
      </c>
      <c r="T5" s="286" t="str">
        <f>CONCATENATE("%/s total Tenerife ",RIGHT(O5,4))</f>
        <v>%/s total Tenerife 2024</v>
      </c>
      <c r="AE5" s="1"/>
    </row>
    <row r="6" spans="1:31" ht="18.75" x14ac:dyDescent="0.3">
      <c r="A6" s="4"/>
      <c r="B6" s="267" t="s">
        <v>197</v>
      </c>
      <c r="C6" s="287">
        <v>9741</v>
      </c>
      <c r="D6" s="287">
        <v>866</v>
      </c>
      <c r="E6" s="287">
        <v>5034</v>
      </c>
      <c r="F6" s="288">
        <f>E6/$E$6</f>
        <v>1</v>
      </c>
      <c r="G6" s="287">
        <v>4983</v>
      </c>
      <c r="H6" s="288">
        <f>G6/E6-1</f>
        <v>-1.0131108462455352E-2</v>
      </c>
      <c r="I6" s="287">
        <f>G6-E6</f>
        <v>-51</v>
      </c>
      <c r="J6" s="288">
        <f>G6/$G$6</f>
        <v>1</v>
      </c>
      <c r="K6" s="287">
        <v>6449</v>
      </c>
      <c r="L6" s="288">
        <f t="shared" ref="L6:L12" si="0">K6/G6-1</f>
        <v>0.29420028095524775</v>
      </c>
      <c r="M6" s="287">
        <f t="shared" ref="M6:M12" si="1">K6-G6</f>
        <v>1466</v>
      </c>
      <c r="N6" s="288">
        <f>K6/$K$6</f>
        <v>1</v>
      </c>
      <c r="O6" s="287">
        <v>5126</v>
      </c>
      <c r="P6" s="288">
        <f t="shared" ref="P6:P11" si="2">O6/K6-1</f>
        <v>-0.20514808497441461</v>
      </c>
      <c r="Q6" s="287">
        <f t="shared" ref="Q6:Q12" si="3">O6-K6</f>
        <v>-1323</v>
      </c>
      <c r="R6" s="288">
        <f>O6/C6-1</f>
        <v>-0.47377066009649937</v>
      </c>
      <c r="S6" s="287">
        <f>O6-C6</f>
        <v>-4615</v>
      </c>
      <c r="T6" s="288">
        <f>O6/$O$6</f>
        <v>1</v>
      </c>
      <c r="V6" s="37"/>
      <c r="W6" s="101"/>
      <c r="AE6" s="1" t="s">
        <v>175</v>
      </c>
    </row>
    <row r="7" spans="1:31" s="4" customFormat="1" x14ac:dyDescent="0.25">
      <c r="B7" s="289" t="s">
        <v>192</v>
      </c>
      <c r="C7" s="290">
        <v>8293</v>
      </c>
      <c r="D7" s="290">
        <v>741</v>
      </c>
      <c r="E7" s="290">
        <v>3596</v>
      </c>
      <c r="F7" s="291">
        <f t="shared" ref="F7:F12" si="4">E7/$E$6</f>
        <v>0.71434247119586813</v>
      </c>
      <c r="G7" s="290">
        <v>3670</v>
      </c>
      <c r="H7" s="292">
        <f>G7/E7-1</f>
        <v>2.0578420467185721E-2</v>
      </c>
      <c r="I7" s="293">
        <f>G7-E7</f>
        <v>74</v>
      </c>
      <c r="J7" s="291">
        <f>G7/$G$6</f>
        <v>0.73650411398755766</v>
      </c>
      <c r="K7" s="290">
        <v>4887</v>
      </c>
      <c r="L7" s="294">
        <f t="shared" si="0"/>
        <v>0.33160762942779298</v>
      </c>
      <c r="M7" s="295">
        <f t="shared" si="1"/>
        <v>1217</v>
      </c>
      <c r="N7" s="291">
        <f>K7/$K$6</f>
        <v>0.75779190572181732</v>
      </c>
      <c r="O7" s="290">
        <v>3919</v>
      </c>
      <c r="P7" s="292">
        <f t="shared" si="2"/>
        <v>-0.19807652956824229</v>
      </c>
      <c r="Q7" s="293">
        <f t="shared" si="3"/>
        <v>-968</v>
      </c>
      <c r="R7" s="292">
        <f t="shared" ref="R7:R10" si="5">O7/C7-1</f>
        <v>-0.52743277462920535</v>
      </c>
      <c r="S7" s="293">
        <f t="shared" ref="S7:S10" si="6">O7-C7</f>
        <v>-4374</v>
      </c>
      <c r="T7" s="291">
        <f>O7/$O$6</f>
        <v>0.76453374951229025</v>
      </c>
      <c r="V7" s="37"/>
      <c r="W7" s="101"/>
      <c r="AE7" s="1" t="s">
        <v>177</v>
      </c>
    </row>
    <row r="8" spans="1:31" s="4" customFormat="1" x14ac:dyDescent="0.25">
      <c r="B8" s="121" t="s">
        <v>62</v>
      </c>
      <c r="C8" s="296">
        <v>0</v>
      </c>
      <c r="D8" s="296">
        <v>0</v>
      </c>
      <c r="E8" s="296">
        <v>0</v>
      </c>
      <c r="F8" s="297">
        <f t="shared" si="4"/>
        <v>0</v>
      </c>
      <c r="G8" s="296">
        <v>71</v>
      </c>
      <c r="H8" s="298" t="str">
        <f>IFERROR(G8/E8-1,"-")</f>
        <v>-</v>
      </c>
      <c r="I8" s="299">
        <f t="shared" ref="I8:I12" si="7">G8-E8</f>
        <v>71</v>
      </c>
      <c r="J8" s="297">
        <f t="shared" ref="J8:J12" si="8">G8/$G$6</f>
        <v>1.4248444712020872E-2</v>
      </c>
      <c r="K8" s="296">
        <v>0</v>
      </c>
      <c r="L8" s="300">
        <f>IFERROR(K8/G8-1,"-")</f>
        <v>-1</v>
      </c>
      <c r="M8" s="301">
        <f>IF(G8=0,"nd",K8-G8)</f>
        <v>-71</v>
      </c>
      <c r="N8" s="302">
        <f t="shared" ref="N8:N12" si="9">K8/$K$6</f>
        <v>0</v>
      </c>
      <c r="O8" s="296">
        <v>0</v>
      </c>
      <c r="P8" s="300" t="str">
        <f>IFERROR(O8/K8-1,"-")</f>
        <v>-</v>
      </c>
      <c r="Q8" s="303">
        <f t="shared" si="3"/>
        <v>0</v>
      </c>
      <c r="R8" s="300" t="str">
        <f>IFERROR(O8/C8-1,"-")</f>
        <v>-</v>
      </c>
      <c r="S8" s="303">
        <f t="shared" si="6"/>
        <v>0</v>
      </c>
      <c r="T8" s="302">
        <f t="shared" ref="T8:T12" si="10">O8/$O$6</f>
        <v>0</v>
      </c>
      <c r="V8" s="37"/>
      <c r="W8" s="101"/>
      <c r="AE8" s="1"/>
    </row>
    <row r="9" spans="1:31" s="4" customFormat="1" x14ac:dyDescent="0.25">
      <c r="B9" s="121" t="s">
        <v>61</v>
      </c>
      <c r="C9" s="296">
        <v>8293</v>
      </c>
      <c r="D9" s="296">
        <v>741</v>
      </c>
      <c r="E9" s="296">
        <v>1501</v>
      </c>
      <c r="F9" s="302">
        <f t="shared" si="4"/>
        <v>0.29817242749304729</v>
      </c>
      <c r="G9" s="296">
        <v>3599</v>
      </c>
      <c r="H9" s="298">
        <f>IFERROR(G9/E9-1,"-")</f>
        <v>1.3977348434377084</v>
      </c>
      <c r="I9" s="303">
        <f t="shared" si="7"/>
        <v>2098</v>
      </c>
      <c r="J9" s="302">
        <f t="shared" si="8"/>
        <v>0.72225566927553686</v>
      </c>
      <c r="K9" s="296">
        <v>4887</v>
      </c>
      <c r="L9" s="300">
        <f>IFERROR(K9/G9-1,"-")</f>
        <v>0.35787718810780778</v>
      </c>
      <c r="M9" s="301">
        <f>IF(G9=0,"nd",K9-G9)</f>
        <v>1288</v>
      </c>
      <c r="N9" s="302">
        <f t="shared" si="9"/>
        <v>0.75779190572181732</v>
      </c>
      <c r="O9" s="296">
        <v>3919</v>
      </c>
      <c r="P9" s="300">
        <f t="shared" si="2"/>
        <v>-0.19807652956824229</v>
      </c>
      <c r="Q9" s="303">
        <f t="shared" si="3"/>
        <v>-968</v>
      </c>
      <c r="R9" s="304">
        <f t="shared" si="5"/>
        <v>-0.52743277462920535</v>
      </c>
      <c r="S9" s="303">
        <f t="shared" si="6"/>
        <v>-4374</v>
      </c>
      <c r="T9" s="302">
        <f t="shared" si="10"/>
        <v>0.76453374951229025</v>
      </c>
      <c r="V9" s="37"/>
      <c r="W9" s="101"/>
      <c r="AE9" s="1"/>
    </row>
    <row r="10" spans="1:31" s="4" customFormat="1" x14ac:dyDescent="0.25">
      <c r="B10" s="289" t="s">
        <v>193</v>
      </c>
      <c r="C10" s="305">
        <v>1448</v>
      </c>
      <c r="D10" s="305">
        <v>125</v>
      </c>
      <c r="E10" s="305">
        <v>1438</v>
      </c>
      <c r="F10" s="306">
        <f>IFERROR(E10/$E$6,"-")</f>
        <v>0.28565752880413192</v>
      </c>
      <c r="G10" s="305">
        <v>1313</v>
      </c>
      <c r="H10" s="294">
        <f>IFERROR(G10/E10-1,"-")</f>
        <v>-8.6926286509040329E-2</v>
      </c>
      <c r="I10" s="295">
        <f>IFERROR(G10-E10,"-")</f>
        <v>-125</v>
      </c>
      <c r="J10" s="306">
        <f>IFERROR(G10/$G$6,"-")</f>
        <v>0.26349588601244228</v>
      </c>
      <c r="K10" s="305">
        <v>1562</v>
      </c>
      <c r="L10" s="294">
        <f>IFERROR(K10/G10-1,"-")</f>
        <v>0.18964204112718974</v>
      </c>
      <c r="M10" s="295">
        <f>IFERROR(K10-G10,"-")</f>
        <v>249</v>
      </c>
      <c r="N10" s="306">
        <f>IFERROR(K10/$K$6,"-")</f>
        <v>0.24220809427818266</v>
      </c>
      <c r="O10" s="305">
        <v>1207</v>
      </c>
      <c r="P10" s="294">
        <f>IFERROR(O10/K10-1,"-")</f>
        <v>-0.22727272727272729</v>
      </c>
      <c r="Q10" s="295">
        <f>IFERROR(O10-K10,"-")</f>
        <v>-355</v>
      </c>
      <c r="R10" s="294">
        <f t="shared" si="5"/>
        <v>-0.16643646408839774</v>
      </c>
      <c r="S10" s="295">
        <f t="shared" si="6"/>
        <v>-241</v>
      </c>
      <c r="T10" s="306">
        <f>IFERROR(O10/$O$6,"-")</f>
        <v>0.23546625048770972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1448</v>
      </c>
      <c r="D11" s="296">
        <v>125</v>
      </c>
      <c r="E11" s="296">
        <v>1438</v>
      </c>
      <c r="F11" s="302">
        <f t="shared" si="4"/>
        <v>0.28565752880413192</v>
      </c>
      <c r="G11" s="296">
        <v>1313</v>
      </c>
      <c r="H11" s="304">
        <f t="shared" ref="H11:H12" si="11">G11/E11-1</f>
        <v>-8.6926286509040329E-2</v>
      </c>
      <c r="I11" s="303">
        <f t="shared" si="7"/>
        <v>-125</v>
      </c>
      <c r="J11" s="302">
        <f t="shared" si="8"/>
        <v>0.26349588601244228</v>
      </c>
      <c r="K11" s="296">
        <v>1562</v>
      </c>
      <c r="L11" s="300">
        <f>K11/G11-1</f>
        <v>0.18964204112718974</v>
      </c>
      <c r="M11" s="303">
        <f t="shared" si="1"/>
        <v>249</v>
      </c>
      <c r="N11" s="302">
        <f t="shared" si="9"/>
        <v>0.24220809427818266</v>
      </c>
      <c r="O11" s="296">
        <v>1207</v>
      </c>
      <c r="P11" s="304">
        <f t="shared" si="2"/>
        <v>-0.22727272727272729</v>
      </c>
      <c r="Q11" s="303">
        <f t="shared" si="3"/>
        <v>-355</v>
      </c>
      <c r="R11" s="304">
        <f t="shared" ref="R11:R12" si="12">O11/D11-1</f>
        <v>8.6560000000000006</v>
      </c>
      <c r="S11" s="303">
        <f t="shared" ref="S11:S12" si="13">O11-D11</f>
        <v>1082</v>
      </c>
      <c r="T11" s="302">
        <f t="shared" si="10"/>
        <v>0.23546625048770972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182</v>
      </c>
    </row>
    <row r="14" spans="1:31" s="4" customFormat="1" x14ac:dyDescent="0.25">
      <c r="B14" s="157" t="s">
        <v>183</v>
      </c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3.919 viajeros 
cuota: 76,5%</v>
      </c>
    </row>
    <row r="20" spans="27:27" x14ac:dyDescent="0.25">
      <c r="AA20" t="str">
        <f>CONCATENATE("Apartamentos: 
",FIXED(O10,0)," viajeros
cuota: ",FIXED(T10*100,1),"%")</f>
        <v>Apartamentos: 
1.207 viajeros
cuota: 23,5%</v>
      </c>
    </row>
    <row r="38" spans="2:31" s="4" customFormat="1" ht="15.75" hidden="1" customHeight="1" thickBot="1" x14ac:dyDescent="0.3">
      <c r="B38" s="12" t="s">
        <v>185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186</v>
      </c>
      <c r="O40" s="15">
        <v>2021</v>
      </c>
      <c r="P40" s="15" t="s">
        <v>186</v>
      </c>
      <c r="Q40" s="15" t="s">
        <v>187</v>
      </c>
      <c r="R40" s="15" t="s">
        <v>188</v>
      </c>
      <c r="S40" s="15" t="s">
        <v>189</v>
      </c>
      <c r="T40" s="110"/>
      <c r="AE40" s="1"/>
    </row>
    <row r="41" spans="2:31" s="4" customFormat="1" ht="18.75" hidden="1" x14ac:dyDescent="0.3">
      <c r="B41" s="267" t="s">
        <v>173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174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175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176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177</v>
      </c>
    </row>
    <row r="45" spans="2:31" s="4" customFormat="1" hidden="1" x14ac:dyDescent="0.25">
      <c r="B45" s="278" t="s">
        <v>178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179</v>
      </c>
    </row>
    <row r="46" spans="2:31" s="4" customFormat="1" hidden="1" x14ac:dyDescent="0.25">
      <c r="B46" s="278" t="s">
        <v>180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181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182</v>
      </c>
    </row>
    <row r="48" spans="2:31" s="4" customFormat="1" hidden="1" x14ac:dyDescent="0.25">
      <c r="B48" s="66" t="s">
        <v>183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198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8">
        <v>2019</v>
      </c>
      <c r="D133" s="218">
        <v>2020</v>
      </c>
      <c r="E133" s="218">
        <v>2021</v>
      </c>
      <c r="F133" s="218">
        <v>2022</v>
      </c>
      <c r="G133" s="209" t="str">
        <f>CONCATENATE("var. ",RIGHT(F133,2),"/",RIGHT(E133,2))</f>
        <v>var. 22/21</v>
      </c>
      <c r="H133" s="209" t="str">
        <f>CONCATENATE("dif. ",RIGHT(F133,2),"/",RIGHT(E133,2))</f>
        <v>dif. 22/21</v>
      </c>
      <c r="I133" s="286" t="str">
        <f>CONCATENATE("%/s total Tenerife ",RIGHT(F133,4))</f>
        <v>%/s total Tenerife 2022</v>
      </c>
      <c r="J133" s="218">
        <v>2023</v>
      </c>
      <c r="K133" s="286" t="str">
        <f>CONCATENATE("%/s total Tenerife ",RIGHT(J133,4))</f>
        <v>%/s total Tenerife 2023</v>
      </c>
      <c r="L133" s="209" t="str">
        <f>CONCATENATE("var. ",RIGHT(J133,2),"/",RIGHT(F133,2))</f>
        <v>var. 23/22</v>
      </c>
      <c r="M133" s="209" t="str">
        <f>CONCATENATE("dif. ",RIGHT(J133,2),"/",RIGHT(F133,2))</f>
        <v>dif. 23/22</v>
      </c>
      <c r="N133" s="209" t="str">
        <f>CONCATENATE("var. ",RIGHT(J133,2),"/",RIGHT(D133,2))</f>
        <v>var. 23/20</v>
      </c>
      <c r="O133" s="209" t="str">
        <f>CONCATENATE("dif. ",RIGHT(J133,2),"/",RIGHT(D133,2))</f>
        <v>dif. 23/20</v>
      </c>
      <c r="Z133" s="1"/>
    </row>
    <row r="134" spans="1:31" ht="18.75" x14ac:dyDescent="0.3">
      <c r="A134" s="4"/>
      <c r="B134" s="267" t="s">
        <v>197</v>
      </c>
      <c r="C134" s="271">
        <v>20687</v>
      </c>
      <c r="D134" s="271">
        <v>6781</v>
      </c>
      <c r="E134" s="271">
        <v>11021</v>
      </c>
      <c r="F134" s="271">
        <v>9118</v>
      </c>
      <c r="G134" s="272">
        <f>F134/E134-1</f>
        <v>-0.17267035659196084</v>
      </c>
      <c r="H134" s="271">
        <f>F134-E134</f>
        <v>-1903</v>
      </c>
      <c r="I134" s="272">
        <f>F134/F$134</f>
        <v>1</v>
      </c>
      <c r="J134" s="271">
        <v>11280</v>
      </c>
      <c r="K134" s="272">
        <f>J134/J$134</f>
        <v>1</v>
      </c>
      <c r="L134" s="272">
        <f>J134/F134-1</f>
        <v>0.23711340206185572</v>
      </c>
      <c r="M134" s="271">
        <f>J134-F134</f>
        <v>2162</v>
      </c>
      <c r="N134" s="272">
        <f>J134/D134-1</f>
        <v>0.66347146438578375</v>
      </c>
      <c r="O134" s="271">
        <f>J134-D134</f>
        <v>4499</v>
      </c>
      <c r="Q134" s="37"/>
      <c r="R134" s="101"/>
      <c r="Z134" s="1" t="s">
        <v>175</v>
      </c>
      <c r="AE134"/>
    </row>
    <row r="135" spans="1:31" s="4" customFormat="1" x14ac:dyDescent="0.25">
      <c r="B135" s="289" t="s">
        <v>192</v>
      </c>
      <c r="C135" s="290">
        <v>17996</v>
      </c>
      <c r="D135" s="290">
        <v>6066</v>
      </c>
      <c r="E135" s="290">
        <v>8246</v>
      </c>
      <c r="F135" s="290">
        <v>6650</v>
      </c>
      <c r="G135" s="294">
        <f>IFERROR(F135/E135-1,"-")</f>
        <v>-0.19354838709677424</v>
      </c>
      <c r="H135" s="290">
        <f t="shared" ref="H135:H138" si="14">F135-E135</f>
        <v>-1596</v>
      </c>
      <c r="I135" s="292">
        <f>F135/F$134</f>
        <v>0.72932660671199823</v>
      </c>
      <c r="J135" s="290">
        <v>8525</v>
      </c>
      <c r="K135" s="291">
        <f t="shared" ref="K135:K138" si="15">J135/J$134</f>
        <v>0.75576241134751776</v>
      </c>
      <c r="L135" s="292">
        <f t="shared" ref="L135:L138" si="16">J135/F135-1</f>
        <v>0.28195488721804507</v>
      </c>
      <c r="M135" s="293">
        <f t="shared" ref="M135:M138" si="17">J135-F135</f>
        <v>1875</v>
      </c>
      <c r="N135" s="291">
        <f t="shared" ref="N135:N138" si="18">J135/D135-1</f>
        <v>0.40537421694691722</v>
      </c>
      <c r="O135" s="290">
        <f t="shared" ref="O135:O138" si="19">J135-D135</f>
        <v>2459</v>
      </c>
      <c r="Q135" s="37"/>
      <c r="R135" s="101"/>
      <c r="Z135" s="1" t="s">
        <v>177</v>
      </c>
    </row>
    <row r="136" spans="1:31" s="4" customFormat="1" x14ac:dyDescent="0.25">
      <c r="B136" s="121" t="s">
        <v>62</v>
      </c>
      <c r="C136" s="296">
        <v>0</v>
      </c>
      <c r="D136" s="296">
        <v>0</v>
      </c>
      <c r="E136" s="296">
        <v>0</v>
      </c>
      <c r="F136" s="296">
        <v>71</v>
      </c>
      <c r="G136" s="300" t="str">
        <f t="shared" ref="G136:G138" si="20">IFERROR(F136/E136-1,"-")</f>
        <v>-</v>
      </c>
      <c r="H136" s="296">
        <f t="shared" si="14"/>
        <v>71</v>
      </c>
      <c r="I136" s="304">
        <f t="shared" ref="I136:I138" si="21">F136/F$134</f>
        <v>7.7867953498574251E-3</v>
      </c>
      <c r="J136" s="296">
        <v>0</v>
      </c>
      <c r="K136" s="302">
        <f t="shared" si="15"/>
        <v>0</v>
      </c>
      <c r="L136" s="304">
        <f t="shared" si="16"/>
        <v>-1</v>
      </c>
      <c r="M136" s="303">
        <f t="shared" si="17"/>
        <v>-71</v>
      </c>
      <c r="N136" s="302" t="e">
        <f t="shared" si="18"/>
        <v>#DIV/0!</v>
      </c>
      <c r="O136" s="296">
        <f t="shared" si="19"/>
        <v>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17996</v>
      </c>
      <c r="D137" s="296">
        <v>0</v>
      </c>
      <c r="E137" s="296">
        <v>8246</v>
      </c>
      <c r="F137" s="296">
        <v>6579</v>
      </c>
      <c r="G137" s="298">
        <f t="shared" si="20"/>
        <v>-0.20215862236235749</v>
      </c>
      <c r="H137" s="296">
        <f t="shared" si="14"/>
        <v>-1667</v>
      </c>
      <c r="I137" s="308">
        <f t="shared" si="21"/>
        <v>0.72153981136214085</v>
      </c>
      <c r="J137" s="296">
        <v>8525</v>
      </c>
      <c r="K137" s="302">
        <f t="shared" si="15"/>
        <v>0.75576241134751776</v>
      </c>
      <c r="L137" s="304">
        <f t="shared" si="16"/>
        <v>0.29578963368293043</v>
      </c>
      <c r="M137" s="303">
        <f t="shared" si="17"/>
        <v>1946</v>
      </c>
      <c r="N137" s="302" t="e">
        <f t="shared" si="18"/>
        <v>#DIV/0!</v>
      </c>
      <c r="O137" s="296">
        <f t="shared" si="19"/>
        <v>8525</v>
      </c>
      <c r="Q137" s="37"/>
      <c r="R137" s="101"/>
      <c r="Z137" s="1"/>
    </row>
    <row r="138" spans="1:31" s="4" customFormat="1" x14ac:dyDescent="0.25">
      <c r="B138" s="289" t="s">
        <v>193</v>
      </c>
      <c r="C138" s="290">
        <v>2691</v>
      </c>
      <c r="D138" s="290">
        <v>715</v>
      </c>
      <c r="E138" s="290">
        <v>2775</v>
      </c>
      <c r="F138" s="290">
        <v>2468</v>
      </c>
      <c r="G138" s="294">
        <f t="shared" si="20"/>
        <v>-0.11063063063063061</v>
      </c>
      <c r="H138" s="290">
        <f t="shared" si="14"/>
        <v>-307</v>
      </c>
      <c r="I138" s="292">
        <f t="shared" si="21"/>
        <v>0.27067339328800177</v>
      </c>
      <c r="J138" s="290">
        <v>2755</v>
      </c>
      <c r="K138" s="291">
        <f t="shared" si="15"/>
        <v>0.24423758865248227</v>
      </c>
      <c r="L138" s="292">
        <f t="shared" si="16"/>
        <v>0.11628849270664499</v>
      </c>
      <c r="M138" s="293">
        <f t="shared" si="17"/>
        <v>287</v>
      </c>
      <c r="N138" s="291">
        <f t="shared" si="18"/>
        <v>2.8531468531468533</v>
      </c>
      <c r="O138" s="290">
        <f t="shared" si="19"/>
        <v>2040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67244-65C1-4A12-93A7-2640C1E729E8}">
  <sheetPr codeName="Hoja4"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5F046-A53F-4982-A120-0E8904B7B5DB}">
  <sheetPr codeName="Hoja123">
    <tabColor theme="4" tint="0.39997558519241921"/>
  </sheetPr>
  <dimension ref="A1:AE142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262</v>
      </c>
      <c r="D5" s="285" t="s">
        <v>263</v>
      </c>
      <c r="E5" s="285" t="s">
        <v>269</v>
      </c>
      <c r="F5" s="286" t="str">
        <f>CONCATENATE("%/s total Tenerife ",RIGHT(E5,4))</f>
        <v>%/s total Tenerife 2021</v>
      </c>
      <c r="G5" s="285" t="s">
        <v>264</v>
      </c>
      <c r="H5" s="286" t="str">
        <f>CONCATENATE("var. ",RIGHT(G5,2),"/",RIGHT(E5,2))</f>
        <v>var. 22/21</v>
      </c>
      <c r="I5" s="286" t="str">
        <f>CONCATENATE("dif. ",RIGHT(G5,2),"/",RIGHT(E5,2))</f>
        <v>dif. 22/21</v>
      </c>
      <c r="J5" s="286" t="str">
        <f>CONCATENATE("%/s total Tenerife ",RIGHT(G5,4))</f>
        <v>%/s total Tenerife 2022</v>
      </c>
      <c r="K5" s="285" t="s">
        <v>265</v>
      </c>
      <c r="L5" s="286" t="str">
        <f>CONCATENATE("var. ",RIGHT(K5,2),"/",RIGHT(G5,2))</f>
        <v>var. 23/22</v>
      </c>
      <c r="M5" s="286" t="str">
        <f>CONCATENATE("dif. ",RIGHT(K5,2),"/",RIGHT(G5,2))</f>
        <v>dif. 23/22</v>
      </c>
      <c r="N5" s="286" t="str">
        <f>CONCATENATE("%/s total Tenerife ",RIGHT(K5,4))</f>
        <v>%/s total Tenerife 2023</v>
      </c>
      <c r="O5" s="285" t="s">
        <v>266</v>
      </c>
      <c r="P5" s="286" t="str">
        <f>CONCATENATE("var. ",RIGHT(O5,2),"/",RIGHT(K5,2))</f>
        <v>var. 24/23</v>
      </c>
      <c r="Q5" s="286" t="str">
        <f>CONCATENATE("dif. ",RIGHT(O5,2),"/",RIGHT(K5,2))</f>
        <v>dif. 24/23</v>
      </c>
      <c r="R5" s="286" t="str">
        <f>CONCATENATE("var. ",RIGHT(O5,2),"/",RIGHT(C5,2))</f>
        <v>var. 24/19</v>
      </c>
      <c r="S5" s="286" t="str">
        <f>CONCATENATE("dif. ",RIGHT(O5,2),"/",RIGHT(C5,2))</f>
        <v>dif. 24/19</v>
      </c>
      <c r="T5" s="286" t="str">
        <f>CONCATENATE("%/s total Tenerife ",RIGHT(O5,4))</f>
        <v>%/s total Tenerife 2024</v>
      </c>
      <c r="AE5" s="1"/>
    </row>
    <row r="6" spans="1:31" ht="18.75" x14ac:dyDescent="0.3">
      <c r="A6" s="4"/>
      <c r="B6" s="267" t="s">
        <v>199</v>
      </c>
      <c r="C6" s="287">
        <v>14852</v>
      </c>
      <c r="D6" s="287">
        <v>1763</v>
      </c>
      <c r="E6" s="287">
        <v>18780</v>
      </c>
      <c r="F6" s="288">
        <f>E6/$E$6</f>
        <v>1</v>
      </c>
      <c r="G6" s="287">
        <v>10551</v>
      </c>
      <c r="H6" s="288">
        <f>G6/E6-1</f>
        <v>-0.4381789137380192</v>
      </c>
      <c r="I6" s="287">
        <f>G6-E6</f>
        <v>-8229</v>
      </c>
      <c r="J6" s="288">
        <f>G6/$G$6</f>
        <v>1</v>
      </c>
      <c r="K6" s="287">
        <v>12385</v>
      </c>
      <c r="L6" s="288">
        <f t="shared" ref="L6:L12" si="0">K6/G6-1</f>
        <v>0.17382238650364901</v>
      </c>
      <c r="M6" s="287">
        <f t="shared" ref="M6:M12" si="1">K6-G6</f>
        <v>1834</v>
      </c>
      <c r="N6" s="288">
        <f>K6/$K$6</f>
        <v>1</v>
      </c>
      <c r="O6" s="287">
        <v>10024</v>
      </c>
      <c r="P6" s="288">
        <f t="shared" ref="P6:P11" si="2">O6/K6-1</f>
        <v>-0.19063383124747679</v>
      </c>
      <c r="Q6" s="287">
        <f t="shared" ref="Q6:Q12" si="3">O6-K6</f>
        <v>-2361</v>
      </c>
      <c r="R6" s="288">
        <f>O6/C6-1</f>
        <v>-0.32507406409911122</v>
      </c>
      <c r="S6" s="287">
        <f>O6-C6</f>
        <v>-4828</v>
      </c>
      <c r="T6" s="288">
        <f>O6/$O$6</f>
        <v>1</v>
      </c>
      <c r="V6" s="37"/>
      <c r="W6" s="101"/>
      <c r="AE6" s="1" t="s">
        <v>175</v>
      </c>
    </row>
    <row r="7" spans="1:31" s="4" customFormat="1" x14ac:dyDescent="0.25">
      <c r="B7" s="289" t="s">
        <v>192</v>
      </c>
      <c r="C7" s="290">
        <v>10397</v>
      </c>
      <c r="D7" s="290">
        <v>1146</v>
      </c>
      <c r="E7" s="290">
        <v>16017</v>
      </c>
      <c r="F7" s="291">
        <f t="shared" ref="F7:F12" si="4">E7/$E$6</f>
        <v>0.85287539936102241</v>
      </c>
      <c r="G7" s="290">
        <v>7520</v>
      </c>
      <c r="H7" s="292">
        <f>G7/E7-1</f>
        <v>-0.53049884497721167</v>
      </c>
      <c r="I7" s="293">
        <f>G7-E7</f>
        <v>-8497</v>
      </c>
      <c r="J7" s="291">
        <f>G7/$G$6</f>
        <v>0.71272865131267182</v>
      </c>
      <c r="K7" s="290">
        <v>8919</v>
      </c>
      <c r="L7" s="294">
        <f t="shared" si="0"/>
        <v>0.18603723404255312</v>
      </c>
      <c r="M7" s="295">
        <f t="shared" si="1"/>
        <v>1399</v>
      </c>
      <c r="N7" s="291">
        <f>K7/$K$6</f>
        <v>0.72014533710133222</v>
      </c>
      <c r="O7" s="290">
        <v>7092</v>
      </c>
      <c r="P7" s="292">
        <f t="shared" si="2"/>
        <v>-0.20484359233097882</v>
      </c>
      <c r="Q7" s="293">
        <f t="shared" si="3"/>
        <v>-1827</v>
      </c>
      <c r="R7" s="292">
        <f t="shared" ref="R7:R10" si="5">O7/C7-1</f>
        <v>-0.31788015773780898</v>
      </c>
      <c r="S7" s="293">
        <f t="shared" ref="S7:S10" si="6">O7-C7</f>
        <v>-3305</v>
      </c>
      <c r="T7" s="291">
        <f>O7/$O$6</f>
        <v>0.70750199521149237</v>
      </c>
      <c r="V7" s="37"/>
      <c r="W7" s="101"/>
      <c r="AE7" s="1" t="s">
        <v>177</v>
      </c>
    </row>
    <row r="8" spans="1:31" s="4" customFormat="1" x14ac:dyDescent="0.25">
      <c r="B8" s="121" t="s">
        <v>62</v>
      </c>
      <c r="C8" s="296">
        <v>6228</v>
      </c>
      <c r="D8" s="296">
        <v>514</v>
      </c>
      <c r="E8" s="296">
        <v>1473</v>
      </c>
      <c r="F8" s="297">
        <f t="shared" si="4"/>
        <v>7.8434504792332271E-2</v>
      </c>
      <c r="G8" s="296">
        <v>3286</v>
      </c>
      <c r="H8" s="298">
        <f>IFERROR(G8/E8-1,"-")</f>
        <v>1.2308214528173793</v>
      </c>
      <c r="I8" s="299">
        <f t="shared" ref="I8:I12" si="7">G8-E8</f>
        <v>1813</v>
      </c>
      <c r="J8" s="297">
        <f t="shared" ref="J8:J12" si="8">G8/$G$6</f>
        <v>0.31143967396455313</v>
      </c>
      <c r="K8" s="296">
        <v>4136</v>
      </c>
      <c r="L8" s="300">
        <f>IFERROR(K8/G8-1,"-")</f>
        <v>0.25867315885575159</v>
      </c>
      <c r="M8" s="301">
        <f>IF(G8=0,"nd",K8-G8)</f>
        <v>850</v>
      </c>
      <c r="N8" s="302">
        <f t="shared" ref="N8:N12" si="9">K8/$K$6</f>
        <v>0.33395236172789666</v>
      </c>
      <c r="O8" s="296">
        <v>3974</v>
      </c>
      <c r="P8" s="300">
        <f>IFERROR(O8/K8-1,"-")</f>
        <v>-3.9168278529980616E-2</v>
      </c>
      <c r="Q8" s="303">
        <f t="shared" si="3"/>
        <v>-162</v>
      </c>
      <c r="R8" s="300">
        <f>IFERROR(O8/C8-1,"-")</f>
        <v>-0.36191393705844577</v>
      </c>
      <c r="S8" s="303">
        <f t="shared" si="6"/>
        <v>-2254</v>
      </c>
      <c r="T8" s="302">
        <f t="shared" ref="T8:T12" si="10">O8/$O$6</f>
        <v>0.39644852354349563</v>
      </c>
      <c r="V8" s="37"/>
      <c r="W8" s="101"/>
      <c r="AE8" s="1"/>
    </row>
    <row r="9" spans="1:31" s="4" customFormat="1" x14ac:dyDescent="0.25">
      <c r="B9" s="121" t="s">
        <v>61</v>
      </c>
      <c r="C9" s="296">
        <v>4169</v>
      </c>
      <c r="D9" s="296">
        <v>632</v>
      </c>
      <c r="E9" s="296">
        <v>0</v>
      </c>
      <c r="F9" s="302">
        <f t="shared" si="4"/>
        <v>0</v>
      </c>
      <c r="G9" s="296">
        <v>4234</v>
      </c>
      <c r="H9" s="298" t="str">
        <f>IFERROR(G9/E9-1,"-")</f>
        <v>-</v>
      </c>
      <c r="I9" s="303">
        <f t="shared" si="7"/>
        <v>4234</v>
      </c>
      <c r="J9" s="302">
        <f t="shared" si="8"/>
        <v>0.40128897734811864</v>
      </c>
      <c r="K9" s="296">
        <v>4783</v>
      </c>
      <c r="L9" s="300">
        <f>IFERROR(K9/G9-1,"-")</f>
        <v>0.12966461974492205</v>
      </c>
      <c r="M9" s="301">
        <f>IF(G9=0,"nd",K9-G9)</f>
        <v>549</v>
      </c>
      <c r="N9" s="302">
        <f t="shared" si="9"/>
        <v>0.38619297537343561</v>
      </c>
      <c r="O9" s="296">
        <v>3118</v>
      </c>
      <c r="P9" s="300">
        <f t="shared" si="2"/>
        <v>-0.34810788208237509</v>
      </c>
      <c r="Q9" s="303">
        <f t="shared" si="3"/>
        <v>-1665</v>
      </c>
      <c r="R9" s="304">
        <f t="shared" si="5"/>
        <v>-0.25209882465819144</v>
      </c>
      <c r="S9" s="303">
        <f t="shared" si="6"/>
        <v>-1051</v>
      </c>
      <c r="T9" s="302">
        <f t="shared" si="10"/>
        <v>0.31105347166799679</v>
      </c>
      <c r="V9" s="37"/>
      <c r="W9" s="101"/>
      <c r="AE9" s="1"/>
    </row>
    <row r="10" spans="1:31" s="4" customFormat="1" x14ac:dyDescent="0.25">
      <c r="B10" s="289" t="s">
        <v>193</v>
      </c>
      <c r="C10" s="305">
        <v>4455</v>
      </c>
      <c r="D10" s="305">
        <v>617</v>
      </c>
      <c r="E10" s="305">
        <v>2763</v>
      </c>
      <c r="F10" s="306">
        <f>IFERROR(E10/$E$6,"-")</f>
        <v>0.14712460063897764</v>
      </c>
      <c r="G10" s="305">
        <v>3031</v>
      </c>
      <c r="H10" s="294">
        <f>IFERROR(G10/E10-1,"-")</f>
        <v>9.6996018820123098E-2</v>
      </c>
      <c r="I10" s="295">
        <f>IFERROR(G10-E10,"-")</f>
        <v>268</v>
      </c>
      <c r="J10" s="306">
        <f>IFERROR(G10/$G$6,"-")</f>
        <v>0.28727134868732823</v>
      </c>
      <c r="K10" s="305">
        <v>3466</v>
      </c>
      <c r="L10" s="294">
        <f>IFERROR(K10/G10-1,"-")</f>
        <v>0.14351699109204885</v>
      </c>
      <c r="M10" s="295">
        <f>IFERROR(K10-G10,"-")</f>
        <v>435</v>
      </c>
      <c r="N10" s="306">
        <f>IFERROR(K10/$K$6,"-")</f>
        <v>0.27985466289866773</v>
      </c>
      <c r="O10" s="305">
        <v>2932</v>
      </c>
      <c r="P10" s="294">
        <f>IFERROR(O10/K10-1,"-")</f>
        <v>-0.15406809001731103</v>
      </c>
      <c r="Q10" s="295">
        <f>IFERROR(O10-K10,"-")</f>
        <v>-534</v>
      </c>
      <c r="R10" s="294">
        <f t="shared" si="5"/>
        <v>-0.34186307519640857</v>
      </c>
      <c r="S10" s="295">
        <f t="shared" si="6"/>
        <v>-1523</v>
      </c>
      <c r="T10" s="306">
        <f>IFERROR(O10/$O$6,"-")</f>
        <v>0.29249800478850757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4455</v>
      </c>
      <c r="D11" s="296">
        <v>617</v>
      </c>
      <c r="E11" s="296">
        <v>2763</v>
      </c>
      <c r="F11" s="302">
        <f t="shared" si="4"/>
        <v>0.14712460063897764</v>
      </c>
      <c r="G11" s="296">
        <v>3031</v>
      </c>
      <c r="H11" s="304">
        <f t="shared" ref="H11:H12" si="11">G11/E11-1</f>
        <v>9.6996018820123098E-2</v>
      </c>
      <c r="I11" s="303">
        <f t="shared" si="7"/>
        <v>268</v>
      </c>
      <c r="J11" s="302">
        <f t="shared" si="8"/>
        <v>0.28727134868732823</v>
      </c>
      <c r="K11" s="296">
        <v>3466</v>
      </c>
      <c r="L11" s="300">
        <f>K11/G11-1</f>
        <v>0.14351699109204885</v>
      </c>
      <c r="M11" s="303">
        <f t="shared" si="1"/>
        <v>435</v>
      </c>
      <c r="N11" s="302">
        <f t="shared" si="9"/>
        <v>0.27985466289866773</v>
      </c>
      <c r="O11" s="296">
        <v>2932</v>
      </c>
      <c r="P11" s="304">
        <f t="shared" si="2"/>
        <v>-0.15406809001731103</v>
      </c>
      <c r="Q11" s="303">
        <f t="shared" si="3"/>
        <v>-534</v>
      </c>
      <c r="R11" s="304">
        <f t="shared" ref="R11:R12" si="12">O11/D11-1</f>
        <v>3.7520259319286868</v>
      </c>
      <c r="S11" s="303">
        <f t="shared" ref="S11:S12" si="13">O11-D11</f>
        <v>2315</v>
      </c>
      <c r="T11" s="302">
        <f t="shared" si="10"/>
        <v>0.29249800478850757</v>
      </c>
      <c r="V11" s="37"/>
      <c r="W11" s="101"/>
      <c r="AE11" s="1"/>
    </row>
    <row r="12" spans="1:31" s="4" customFormat="1" hidden="1" x14ac:dyDescent="0.25">
      <c r="B12" s="121" t="s">
        <v>61</v>
      </c>
      <c r="C12" s="296" t="e">
        <v>#REF!</v>
      </c>
      <c r="D12" s="296" t="e">
        <v>#REF!</v>
      </c>
      <c r="E12" s="296" t="e">
        <v>#REF!</v>
      </c>
      <c r="F12" s="302" t="e">
        <f t="shared" si="4"/>
        <v>#REF!</v>
      </c>
      <c r="G12" s="296" t="e">
        <v>#REF!</v>
      </c>
      <c r="H12" s="304" t="e">
        <f t="shared" si="11"/>
        <v>#REF!</v>
      </c>
      <c r="I12" s="303" t="e">
        <f t="shared" si="7"/>
        <v>#REF!</v>
      </c>
      <c r="J12" s="302" t="e">
        <f t="shared" si="8"/>
        <v>#REF!</v>
      </c>
      <c r="K12" s="296" t="e">
        <v>#REF!</v>
      </c>
      <c r="L12" s="300" t="e">
        <f t="shared" si="0"/>
        <v>#REF!</v>
      </c>
      <c r="M12" s="303" t="e">
        <f t="shared" si="1"/>
        <v>#REF!</v>
      </c>
      <c r="N12" s="302" t="e">
        <f t="shared" si="9"/>
        <v>#REF!</v>
      </c>
      <c r="O12" s="296" t="e">
        <v>#REF!</v>
      </c>
      <c r="P12" s="304" t="e">
        <f>O12/K12-1</f>
        <v>#REF!</v>
      </c>
      <c r="Q12" s="303" t="e">
        <f t="shared" si="3"/>
        <v>#REF!</v>
      </c>
      <c r="R12" s="304" t="e">
        <f t="shared" si="12"/>
        <v>#REF!</v>
      </c>
      <c r="S12" s="303" t="e">
        <f t="shared" si="13"/>
        <v>#REF!</v>
      </c>
      <c r="T12" s="302" t="e">
        <f t="shared" si="10"/>
        <v>#REF!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182</v>
      </c>
    </row>
    <row r="14" spans="1:31" s="4" customFormat="1" x14ac:dyDescent="0.25">
      <c r="B14" s="157" t="s">
        <v>183</v>
      </c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7.092 viajeros 
cuota: 70,8%</v>
      </c>
    </row>
    <row r="20" spans="27:27" x14ac:dyDescent="0.25">
      <c r="AA20" t="str">
        <f>CONCATENATE("Apartamentos: 
",FIXED(O10,0)," viajeros
cuota: ",FIXED(T10*100,1),"%")</f>
        <v>Apartamentos: 
2.932 viajeros
cuota: 29,2%</v>
      </c>
    </row>
    <row r="38" spans="2:31" s="4" customFormat="1" ht="15.75" hidden="1" customHeight="1" thickBot="1" x14ac:dyDescent="0.3">
      <c r="B38" s="12" t="s">
        <v>185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186</v>
      </c>
      <c r="O40" s="15">
        <v>2021</v>
      </c>
      <c r="P40" s="15" t="s">
        <v>186</v>
      </c>
      <c r="Q40" s="15" t="s">
        <v>187</v>
      </c>
      <c r="R40" s="15" t="s">
        <v>188</v>
      </c>
      <c r="S40" s="15" t="s">
        <v>189</v>
      </c>
      <c r="T40" s="110"/>
      <c r="AE40" s="1"/>
    </row>
    <row r="41" spans="2:31" s="4" customFormat="1" ht="18.75" hidden="1" x14ac:dyDescent="0.3">
      <c r="B41" s="267" t="s">
        <v>173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174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175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176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177</v>
      </c>
    </row>
    <row r="45" spans="2:31" s="4" customFormat="1" hidden="1" x14ac:dyDescent="0.25">
      <c r="B45" s="278" t="s">
        <v>178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179</v>
      </c>
    </row>
    <row r="46" spans="2:31" s="4" customFormat="1" hidden="1" x14ac:dyDescent="0.25">
      <c r="B46" s="278" t="s">
        <v>180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181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182</v>
      </c>
    </row>
    <row r="48" spans="2:31" s="4" customFormat="1" hidden="1" x14ac:dyDescent="0.25">
      <c r="B48" s="66" t="s">
        <v>183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200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8">
        <v>2019</v>
      </c>
      <c r="D133" s="218">
        <v>2020</v>
      </c>
      <c r="E133" s="218">
        <v>2021</v>
      </c>
      <c r="F133" s="218">
        <v>2022</v>
      </c>
      <c r="G133" s="209" t="str">
        <f>CONCATENATE("var. ",RIGHT(F133,2),"/",RIGHT(E133,2))</f>
        <v>var. 22/21</v>
      </c>
      <c r="H133" s="209" t="str">
        <f>CONCATENATE("dif. ",RIGHT(F133,2),"/",RIGHT(E133,2))</f>
        <v>dif. 22/21</v>
      </c>
      <c r="I133" s="286" t="str">
        <f>CONCATENATE("%/s total Tenerife ",RIGHT(F133,4))</f>
        <v>%/s total Tenerife 2022</v>
      </c>
      <c r="J133" s="218">
        <v>2023</v>
      </c>
      <c r="K133" s="286" t="str">
        <f>CONCATENATE("%/s total Tenerife ",RIGHT(J133,4))</f>
        <v>%/s total Tenerife 2023</v>
      </c>
      <c r="L133" s="209" t="str">
        <f>CONCATENATE("var. ",RIGHT(J133,2),"/",RIGHT(F133,2))</f>
        <v>var. 23/22</v>
      </c>
      <c r="M133" s="209" t="str">
        <f>CONCATENATE("dif. ",RIGHT(J133,2),"/",RIGHT(F133,2))</f>
        <v>dif. 23/22</v>
      </c>
      <c r="N133" s="209" t="str">
        <f>CONCATENATE("var. ",RIGHT(J133,2),"/",RIGHT(D133,2))</f>
        <v>var. 23/20</v>
      </c>
      <c r="O133" s="209" t="str">
        <f>CONCATENATE("dif. ",RIGHT(J133,2),"/",RIGHT(D133,2))</f>
        <v>dif. 23/20</v>
      </c>
      <c r="Z133" s="1"/>
    </row>
    <row r="134" spans="1:31" ht="18.75" x14ac:dyDescent="0.3">
      <c r="A134" s="4"/>
      <c r="B134" s="267" t="s">
        <v>199</v>
      </c>
      <c r="C134" s="271">
        <v>24890</v>
      </c>
      <c r="D134" s="271">
        <v>20058</v>
      </c>
      <c r="E134" s="271">
        <v>34195</v>
      </c>
      <c r="F134" s="271">
        <v>19943</v>
      </c>
      <c r="G134" s="272">
        <f>F134/E134-1</f>
        <v>-0.41678607983623339</v>
      </c>
      <c r="H134" s="271">
        <f>F134-E134</f>
        <v>-14252</v>
      </c>
      <c r="I134" s="272">
        <f>F134/F$134</f>
        <v>1</v>
      </c>
      <c r="J134" s="271">
        <v>20738</v>
      </c>
      <c r="K134" s="272">
        <f>J134/J$134</f>
        <v>1</v>
      </c>
      <c r="L134" s="272">
        <f>J134/F134-1</f>
        <v>3.9863611292182632E-2</v>
      </c>
      <c r="M134" s="271">
        <f>J134-F134</f>
        <v>795</v>
      </c>
      <c r="N134" s="272">
        <f>J134/D134-1</f>
        <v>3.3901685113171709E-2</v>
      </c>
      <c r="O134" s="271">
        <f>J134-D134</f>
        <v>680</v>
      </c>
      <c r="Q134" s="37"/>
      <c r="R134" s="101"/>
      <c r="Z134" s="1" t="s">
        <v>175</v>
      </c>
      <c r="AE134"/>
    </row>
    <row r="135" spans="1:31" s="4" customFormat="1" x14ac:dyDescent="0.25">
      <c r="B135" s="289" t="s">
        <v>192</v>
      </c>
      <c r="C135" s="290">
        <v>17177</v>
      </c>
      <c r="D135" s="290">
        <v>16366</v>
      </c>
      <c r="E135" s="290">
        <v>29524</v>
      </c>
      <c r="F135" s="290">
        <v>14679</v>
      </c>
      <c r="G135" s="294">
        <f>IFERROR(F135/E135-1,"-")</f>
        <v>-0.50281127218534072</v>
      </c>
      <c r="H135" s="290">
        <f t="shared" ref="H135:H138" si="14">F135-E135</f>
        <v>-14845</v>
      </c>
      <c r="I135" s="292">
        <f>F135/F$134</f>
        <v>0.7360477360477361</v>
      </c>
      <c r="J135" s="290">
        <v>14638</v>
      </c>
      <c r="K135" s="291">
        <f t="shared" ref="K135:K138" si="15">J135/J$134</f>
        <v>0.70585398784839426</v>
      </c>
      <c r="L135" s="292">
        <f t="shared" ref="L135:L138" si="16">J135/F135-1</f>
        <v>-2.7931057973976658E-3</v>
      </c>
      <c r="M135" s="293">
        <f t="shared" ref="M135:M138" si="17">J135-F135</f>
        <v>-41</v>
      </c>
      <c r="N135" s="291">
        <f t="shared" ref="N135:N138" si="18">J135/D135-1</f>
        <v>-0.10558474886960767</v>
      </c>
      <c r="O135" s="290">
        <f t="shared" ref="O135:O138" si="19">J135-D135</f>
        <v>-1728</v>
      </c>
      <c r="Q135" s="37"/>
      <c r="R135" s="101"/>
      <c r="Z135" s="1" t="s">
        <v>177</v>
      </c>
    </row>
    <row r="136" spans="1:31" s="4" customFormat="1" x14ac:dyDescent="0.25">
      <c r="B136" s="121" t="s">
        <v>62</v>
      </c>
      <c r="C136" s="296">
        <v>8311</v>
      </c>
      <c r="D136" s="296">
        <v>0</v>
      </c>
      <c r="E136" s="296">
        <v>9339</v>
      </c>
      <c r="F136" s="296">
        <v>5415</v>
      </c>
      <c r="G136" s="300">
        <f t="shared" ref="G136:G138" si="20">IFERROR(F136/E136-1,"-")</f>
        <v>-0.42017346610986184</v>
      </c>
      <c r="H136" s="296">
        <f t="shared" si="14"/>
        <v>-3924</v>
      </c>
      <c r="I136" s="304">
        <f t="shared" ref="I136:I138" si="21">F136/F$134</f>
        <v>0.27152384295241438</v>
      </c>
      <c r="J136" s="296">
        <v>7999</v>
      </c>
      <c r="K136" s="302">
        <f t="shared" si="15"/>
        <v>0.3857170411804417</v>
      </c>
      <c r="L136" s="304">
        <f t="shared" si="16"/>
        <v>0.47719298245614028</v>
      </c>
      <c r="M136" s="303">
        <f t="shared" si="17"/>
        <v>2584</v>
      </c>
      <c r="N136" s="302" t="e">
        <f t="shared" si="18"/>
        <v>#DIV/0!</v>
      </c>
      <c r="O136" s="296">
        <f t="shared" si="19"/>
        <v>7999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8866</v>
      </c>
      <c r="D137" s="296">
        <v>0</v>
      </c>
      <c r="E137" s="296">
        <v>20185</v>
      </c>
      <c r="F137" s="296">
        <v>9264</v>
      </c>
      <c r="G137" s="298">
        <f t="shared" si="20"/>
        <v>-0.54104533069110727</v>
      </c>
      <c r="H137" s="296">
        <f t="shared" si="14"/>
        <v>-10921</v>
      </c>
      <c r="I137" s="308">
        <f t="shared" si="21"/>
        <v>0.46452389309532166</v>
      </c>
      <c r="J137" s="296">
        <v>6639</v>
      </c>
      <c r="K137" s="302">
        <f t="shared" si="15"/>
        <v>0.32013694666795256</v>
      </c>
      <c r="L137" s="304">
        <f t="shared" si="16"/>
        <v>-0.28335492227979275</v>
      </c>
      <c r="M137" s="303">
        <f t="shared" si="17"/>
        <v>-2625</v>
      </c>
      <c r="N137" s="302" t="e">
        <f t="shared" si="18"/>
        <v>#DIV/0!</v>
      </c>
      <c r="O137" s="296">
        <f t="shared" si="19"/>
        <v>6639</v>
      </c>
      <c r="Q137" s="37"/>
      <c r="R137" s="101"/>
      <c r="Z137" s="1"/>
    </row>
    <row r="138" spans="1:31" s="4" customFormat="1" x14ac:dyDescent="0.25">
      <c r="B138" s="289" t="s">
        <v>193</v>
      </c>
      <c r="C138" s="290">
        <v>7713</v>
      </c>
      <c r="D138" s="290">
        <v>3692</v>
      </c>
      <c r="E138" s="290">
        <v>4671</v>
      </c>
      <c r="F138" s="290">
        <v>5264</v>
      </c>
      <c r="G138" s="294">
        <f t="shared" si="20"/>
        <v>0.12695354313851426</v>
      </c>
      <c r="H138" s="290">
        <f t="shared" si="14"/>
        <v>593</v>
      </c>
      <c r="I138" s="292">
        <f t="shared" si="21"/>
        <v>0.26395226395226395</v>
      </c>
      <c r="J138" s="290">
        <v>6100</v>
      </c>
      <c r="K138" s="291">
        <f t="shared" si="15"/>
        <v>0.29414601215160574</v>
      </c>
      <c r="L138" s="292">
        <f t="shared" si="16"/>
        <v>0.15881458966565343</v>
      </c>
      <c r="M138" s="293">
        <f t="shared" si="17"/>
        <v>836</v>
      </c>
      <c r="N138" s="291">
        <f t="shared" si="18"/>
        <v>0.65222101841820157</v>
      </c>
      <c r="O138" s="290">
        <f t="shared" si="19"/>
        <v>2408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182</v>
      </c>
    </row>
    <row r="140" spans="1:31" s="4" customFormat="1" ht="32.25" customHeight="1" x14ac:dyDescent="0.25">
      <c r="B140" s="309" t="s">
        <v>196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08426-898E-4014-BCCF-B9C69EFF970F}">
  <sheetPr codeName="Hoja124">
    <tabColor theme="4" tint="0.39997558519241921"/>
  </sheetPr>
  <dimension ref="A1:AE149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262</v>
      </c>
      <c r="D5" s="285" t="s">
        <v>263</v>
      </c>
      <c r="E5" s="285" t="s">
        <v>269</v>
      </c>
      <c r="F5" s="286" t="str">
        <f>CONCATENATE("%/s total Tenerife ",RIGHT(E5,4))</f>
        <v>%/s total Tenerife 2021</v>
      </c>
      <c r="G5" s="285" t="s">
        <v>264</v>
      </c>
      <c r="H5" s="286" t="str">
        <f>CONCATENATE("var. ",RIGHT(G5,2),"/",RIGHT(E5,2))</f>
        <v>var. 22/21</v>
      </c>
      <c r="I5" s="286" t="str">
        <f>CONCATENATE("dif. ",RIGHT(G5,2),"/",RIGHT(E5,2))</f>
        <v>dif. 22/21</v>
      </c>
      <c r="J5" s="286" t="str">
        <f>CONCATENATE("%/s total Tenerife ",RIGHT(G5,4))</f>
        <v>%/s total Tenerife 2022</v>
      </c>
      <c r="K5" s="285" t="s">
        <v>265</v>
      </c>
      <c r="L5" s="286" t="str">
        <f>CONCATENATE("var. ",RIGHT(K5,2),"/",RIGHT(G5,2))</f>
        <v>var. 23/22</v>
      </c>
      <c r="M5" s="286" t="str">
        <f>CONCATENATE("dif. ",RIGHT(K5,2),"/",RIGHT(G5,2))</f>
        <v>dif. 23/22</v>
      </c>
      <c r="N5" s="286" t="str">
        <f>CONCATENATE("%/s total Tenerife ",RIGHT(K5,4))</f>
        <v>%/s total Tenerife 2023</v>
      </c>
      <c r="O5" s="285" t="s">
        <v>266</v>
      </c>
      <c r="P5" s="286" t="str">
        <f>CONCATENATE("var. ",RIGHT(O5,2),"/",RIGHT(K5,2))</f>
        <v>var. 24/23</v>
      </c>
      <c r="Q5" s="286" t="str">
        <f>CONCATENATE("dif. ",RIGHT(O5,2),"/",RIGHT(K5,2))</f>
        <v>dif. 24/23</v>
      </c>
      <c r="R5" s="286" t="str">
        <f>CONCATENATE("var. ",RIGHT(O5,2),"/",RIGHT(C5,2))</f>
        <v>var. 24/19</v>
      </c>
      <c r="S5" s="286" t="str">
        <f>CONCATENATE("dif. ",RIGHT(O5,2),"/",RIGHT(C5,2))</f>
        <v>dif. 24/19</v>
      </c>
      <c r="T5" s="286" t="str">
        <f>CONCATENATE("%/s total Tenerife ",RIGHT(O5,4))</f>
        <v>%/s total Tenerife 2024</v>
      </c>
      <c r="AE5" s="1"/>
    </row>
    <row r="6" spans="1:31" ht="18.75" x14ac:dyDescent="0.3">
      <c r="A6" s="4"/>
      <c r="B6" s="267" t="s">
        <v>202</v>
      </c>
      <c r="C6" s="287">
        <v>588589</v>
      </c>
      <c r="D6" s="287">
        <v>190562</v>
      </c>
      <c r="E6" s="287">
        <v>384545</v>
      </c>
      <c r="F6" s="288">
        <f>E6/$E$6</f>
        <v>1</v>
      </c>
      <c r="G6" s="287">
        <v>582661</v>
      </c>
      <c r="H6" s="288">
        <f>G6/E6-1</f>
        <v>0.51519588084619494</v>
      </c>
      <c r="I6" s="287">
        <f>G6-E6</f>
        <v>198116</v>
      </c>
      <c r="J6" s="288">
        <f>G6/$G$6</f>
        <v>1</v>
      </c>
      <c r="K6" s="287">
        <v>610630</v>
      </c>
      <c r="L6" s="288">
        <f>K6/G6-1</f>
        <v>4.8002183087592964E-2</v>
      </c>
      <c r="M6" s="287">
        <f>K6-G6</f>
        <v>27969</v>
      </c>
      <c r="N6" s="288">
        <f>K6/$K$6</f>
        <v>1</v>
      </c>
      <c r="O6" s="287">
        <v>602747</v>
      </c>
      <c r="P6" s="288">
        <f>O6/K6-1</f>
        <v>-1.2909617935574769E-2</v>
      </c>
      <c r="Q6" s="287">
        <f>O6-K6</f>
        <v>-7883</v>
      </c>
      <c r="R6" s="288">
        <f>IFERROR(O6/C6-1,"-")</f>
        <v>2.4054136247874114E-2</v>
      </c>
      <c r="S6" s="287">
        <f>O6-C6</f>
        <v>14158</v>
      </c>
      <c r="T6" s="288">
        <f>O6/$O$6</f>
        <v>1</v>
      </c>
      <c r="V6" s="37"/>
      <c r="W6" s="101"/>
      <c r="AE6" s="1" t="s">
        <v>175</v>
      </c>
    </row>
    <row r="7" spans="1:31" s="4" customFormat="1" x14ac:dyDescent="0.25">
      <c r="B7" s="278" t="s">
        <v>44</v>
      </c>
      <c r="C7" s="296">
        <v>119106</v>
      </c>
      <c r="D7" s="296">
        <v>20277</v>
      </c>
      <c r="E7" s="296">
        <v>137416</v>
      </c>
      <c r="F7" s="302">
        <f t="shared" ref="F7:F16" si="0">E7/$E$6</f>
        <v>0.35734699449999352</v>
      </c>
      <c r="G7" s="296">
        <v>118869</v>
      </c>
      <c r="H7" s="304">
        <f>G7/E7-1</f>
        <v>-0.13496972696047038</v>
      </c>
      <c r="I7" s="303">
        <f>G7-E7</f>
        <v>-18547</v>
      </c>
      <c r="J7" s="302">
        <f>G7/$G$6</f>
        <v>0.20401056532014328</v>
      </c>
      <c r="K7" s="296">
        <v>103873</v>
      </c>
      <c r="L7" s="304">
        <f>K7/G7-1</f>
        <v>-0.12615568398825594</v>
      </c>
      <c r="M7" s="303">
        <f>K7-G7</f>
        <v>-14996</v>
      </c>
      <c r="N7" s="302">
        <f>K7/$K$6</f>
        <v>0.17010792132715391</v>
      </c>
      <c r="O7" s="296">
        <v>88842</v>
      </c>
      <c r="P7" s="304">
        <f>O7/K7-1</f>
        <v>-0.14470555389754802</v>
      </c>
      <c r="Q7" s="303">
        <f>O7-K7</f>
        <v>-15031</v>
      </c>
      <c r="R7" s="304">
        <f t="shared" ref="R7:R16" si="1">IFERROR(O7/C7-1,"-")</f>
        <v>-0.25409299279633268</v>
      </c>
      <c r="S7" s="303">
        <f t="shared" ref="S7:S16" si="2">O7-C7</f>
        <v>-30264</v>
      </c>
      <c r="T7" s="302">
        <f>O7/$O$6</f>
        <v>0.14739517575367442</v>
      </c>
      <c r="V7" s="37"/>
      <c r="W7" s="101"/>
      <c r="AE7" s="1" t="s">
        <v>177</v>
      </c>
    </row>
    <row r="8" spans="1:31" s="4" customFormat="1" x14ac:dyDescent="0.25">
      <c r="B8" s="278" t="s">
        <v>45</v>
      </c>
      <c r="C8" s="296">
        <v>70515</v>
      </c>
      <c r="D8" s="296">
        <v>13953</v>
      </c>
      <c r="E8" s="296">
        <v>41134</v>
      </c>
      <c r="F8" s="302">
        <f t="shared" si="0"/>
        <v>0.10696797513945051</v>
      </c>
      <c r="G8" s="296">
        <v>69906</v>
      </c>
      <c r="H8" s="304">
        <f t="shared" ref="H8:H16" si="3">G8/E8-1</f>
        <v>0.69947002479700493</v>
      </c>
      <c r="I8" s="303">
        <f t="shared" ref="I8:I16" si="4">G8-E8</f>
        <v>28772</v>
      </c>
      <c r="J8" s="302">
        <f t="shared" ref="J8:J16" si="5">G8/$G$6</f>
        <v>0.11997713936577187</v>
      </c>
      <c r="K8" s="296">
        <v>63702</v>
      </c>
      <c r="L8" s="304">
        <f t="shared" ref="L8:L16" si="6">K8/G8-1</f>
        <v>-8.8747746974508601E-2</v>
      </c>
      <c r="M8" s="303">
        <f t="shared" ref="M8:M16" si="7">K8-G8</f>
        <v>-6204</v>
      </c>
      <c r="N8" s="302">
        <f t="shared" ref="N8:N16" si="8">K8/$K$6</f>
        <v>0.10432176604490444</v>
      </c>
      <c r="O8" s="296">
        <v>61151</v>
      </c>
      <c r="P8" s="304">
        <f t="shared" ref="P8:P16" si="9">O8/K8-1</f>
        <v>-4.0045838435213921E-2</v>
      </c>
      <c r="Q8" s="303">
        <f t="shared" ref="Q8:Q16" si="10">O8-K8</f>
        <v>-2551</v>
      </c>
      <c r="R8" s="304">
        <f t="shared" si="1"/>
        <v>-0.13279444089909953</v>
      </c>
      <c r="S8" s="303">
        <f t="shared" si="2"/>
        <v>-9364</v>
      </c>
      <c r="T8" s="302">
        <f t="shared" ref="T8:T16" si="11">O8/$O$6</f>
        <v>0.10145384381838483</v>
      </c>
      <c r="V8" s="37"/>
      <c r="W8" s="101"/>
      <c r="AE8" s="1"/>
    </row>
    <row r="9" spans="1:31" s="4" customFormat="1" x14ac:dyDescent="0.25">
      <c r="B9" s="278" t="s">
        <v>46</v>
      </c>
      <c r="C9" s="296">
        <v>6084</v>
      </c>
      <c r="D9" s="296">
        <v>1123</v>
      </c>
      <c r="E9" s="296">
        <v>2321</v>
      </c>
      <c r="F9" s="297">
        <f t="shared" si="0"/>
        <v>6.0357045339297088E-3</v>
      </c>
      <c r="G9" s="296">
        <v>2543</v>
      </c>
      <c r="H9" s="308">
        <f t="shared" si="3"/>
        <v>9.5648427401981984E-2</v>
      </c>
      <c r="I9" s="299">
        <f t="shared" si="4"/>
        <v>222</v>
      </c>
      <c r="J9" s="297">
        <f t="shared" si="5"/>
        <v>4.3644589220833384E-3</v>
      </c>
      <c r="K9" s="296">
        <v>13397</v>
      </c>
      <c r="L9" s="304">
        <f t="shared" si="6"/>
        <v>4.2681871804954774</v>
      </c>
      <c r="M9" s="303">
        <f t="shared" si="7"/>
        <v>10854</v>
      </c>
      <c r="N9" s="302">
        <f t="shared" si="8"/>
        <v>2.19396361135221E-2</v>
      </c>
      <c r="O9" s="296">
        <v>7210</v>
      </c>
      <c r="P9" s="304">
        <f t="shared" si="9"/>
        <v>-0.46181981040531461</v>
      </c>
      <c r="Q9" s="303">
        <f t="shared" si="10"/>
        <v>-6187</v>
      </c>
      <c r="R9" s="304">
        <f t="shared" si="1"/>
        <v>0.18507560815253132</v>
      </c>
      <c r="S9" s="303">
        <f t="shared" si="2"/>
        <v>1126</v>
      </c>
      <c r="T9" s="302">
        <f t="shared" si="11"/>
        <v>1.1961901096148135E-2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206374</v>
      </c>
      <c r="D10" s="296">
        <v>47060</v>
      </c>
      <c r="E10" s="296">
        <v>66876</v>
      </c>
      <c r="F10" s="302">
        <f t="shared" si="0"/>
        <v>0.17390942542485274</v>
      </c>
      <c r="G10" s="296">
        <v>197068</v>
      </c>
      <c r="H10" s="304">
        <f t="shared" si="3"/>
        <v>1.9467671511454032</v>
      </c>
      <c r="I10" s="303">
        <f t="shared" si="4"/>
        <v>130192</v>
      </c>
      <c r="J10" s="302">
        <f t="shared" si="5"/>
        <v>0.3382206806359101</v>
      </c>
      <c r="K10" s="296">
        <v>205761</v>
      </c>
      <c r="L10" s="304">
        <f t="shared" si="6"/>
        <v>4.4111677187569809E-2</v>
      </c>
      <c r="M10" s="303">
        <f t="shared" si="7"/>
        <v>8693</v>
      </c>
      <c r="N10" s="302">
        <f t="shared" si="8"/>
        <v>0.33696510161636345</v>
      </c>
      <c r="O10" s="296">
        <v>223593</v>
      </c>
      <c r="P10" s="304">
        <f t="shared" si="9"/>
        <v>8.6663653462026424E-2</v>
      </c>
      <c r="Q10" s="303">
        <f t="shared" si="10"/>
        <v>17832</v>
      </c>
      <c r="R10" s="304">
        <f t="shared" si="1"/>
        <v>8.3435897932879088E-2</v>
      </c>
      <c r="S10" s="303">
        <f t="shared" si="2"/>
        <v>17219</v>
      </c>
      <c r="T10" s="302">
        <f>O10/$O$6</f>
        <v>0.37095663686422331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16693</v>
      </c>
      <c r="D11" s="296">
        <v>7208</v>
      </c>
      <c r="E11" s="296">
        <v>25544</v>
      </c>
      <c r="F11" s="297">
        <f t="shared" si="0"/>
        <v>6.6426556059758932E-2</v>
      </c>
      <c r="G11" s="296">
        <v>24458</v>
      </c>
      <c r="H11" s="308">
        <f t="shared" si="3"/>
        <v>-4.2514876291888548E-2</v>
      </c>
      <c r="I11" s="299">
        <f t="shared" si="4"/>
        <v>-1086</v>
      </c>
      <c r="J11" s="297">
        <f t="shared" si="5"/>
        <v>4.1976380777158588E-2</v>
      </c>
      <c r="K11" s="296">
        <v>31500</v>
      </c>
      <c r="L11" s="304">
        <f t="shared" si="6"/>
        <v>0.28792215226101892</v>
      </c>
      <c r="M11" s="303">
        <f t="shared" si="7"/>
        <v>7042</v>
      </c>
      <c r="N11" s="302">
        <f t="shared" si="8"/>
        <v>5.1586066848992022E-2</v>
      </c>
      <c r="O11" s="296">
        <v>28196</v>
      </c>
      <c r="P11" s="304">
        <f t="shared" si="9"/>
        <v>-0.10488888888888892</v>
      </c>
      <c r="Q11" s="303">
        <f t="shared" si="10"/>
        <v>-3304</v>
      </c>
      <c r="R11" s="304">
        <f t="shared" si="1"/>
        <v>0.68909123584736109</v>
      </c>
      <c r="S11" s="303">
        <f t="shared" si="2"/>
        <v>11503</v>
      </c>
      <c r="T11" s="302">
        <f t="shared" si="11"/>
        <v>4.6779162733286105E-2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70125</v>
      </c>
      <c r="D12" s="296">
        <v>26940</v>
      </c>
      <c r="E12" s="296">
        <v>48582</v>
      </c>
      <c r="F12" s="302">
        <f t="shared" si="0"/>
        <v>0.12633631954647701</v>
      </c>
      <c r="G12" s="296">
        <v>75501</v>
      </c>
      <c r="H12" s="304">
        <f t="shared" si="3"/>
        <v>0.55409410892923305</v>
      </c>
      <c r="I12" s="303">
        <f t="shared" si="4"/>
        <v>26919</v>
      </c>
      <c r="J12" s="302">
        <f t="shared" si="5"/>
        <v>0.12957963549988757</v>
      </c>
      <c r="K12" s="296">
        <v>88192</v>
      </c>
      <c r="L12" s="304">
        <f t="shared" si="6"/>
        <v>0.16809048886769706</v>
      </c>
      <c r="M12" s="303">
        <f t="shared" si="7"/>
        <v>12691</v>
      </c>
      <c r="N12" s="302">
        <f t="shared" si="8"/>
        <v>0.14442788595385095</v>
      </c>
      <c r="O12" s="296">
        <v>92234</v>
      </c>
      <c r="P12" s="304">
        <f t="shared" si="9"/>
        <v>4.5831821480406321E-2</v>
      </c>
      <c r="Q12" s="303">
        <f t="shared" si="10"/>
        <v>4042</v>
      </c>
      <c r="R12" s="304">
        <f t="shared" si="1"/>
        <v>0.31527985739750441</v>
      </c>
      <c r="S12" s="303">
        <f t="shared" si="2"/>
        <v>22109</v>
      </c>
      <c r="T12" s="302">
        <f t="shared" si="11"/>
        <v>0.15302274420279155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20376</v>
      </c>
      <c r="D13" s="296">
        <v>7454</v>
      </c>
      <c r="E13" s="296">
        <v>9042</v>
      </c>
      <c r="F13" s="297">
        <f t="shared" si="0"/>
        <v>2.3513502971043702E-2</v>
      </c>
      <c r="G13" s="296">
        <v>18683</v>
      </c>
      <c r="H13" s="308">
        <f t="shared" si="3"/>
        <v>1.0662464056624641</v>
      </c>
      <c r="I13" s="299">
        <f t="shared" si="4"/>
        <v>9641</v>
      </c>
      <c r="J13" s="297">
        <f t="shared" si="5"/>
        <v>3.2064957153473461E-2</v>
      </c>
      <c r="K13" s="296">
        <v>23106</v>
      </c>
      <c r="L13" s="304">
        <f t="shared" si="6"/>
        <v>0.23673928169994118</v>
      </c>
      <c r="M13" s="303">
        <f t="shared" si="7"/>
        <v>4423</v>
      </c>
      <c r="N13" s="302">
        <f t="shared" si="8"/>
        <v>3.7839608273422531E-2</v>
      </c>
      <c r="O13" s="296">
        <v>20343</v>
      </c>
      <c r="P13" s="304">
        <f t="shared" si="9"/>
        <v>-0.11957933004414434</v>
      </c>
      <c r="Q13" s="303">
        <f t="shared" si="10"/>
        <v>-2763</v>
      </c>
      <c r="R13" s="304">
        <f t="shared" si="1"/>
        <v>-1.6195524146054296E-3</v>
      </c>
      <c r="S13" s="303">
        <f t="shared" si="2"/>
        <v>-33</v>
      </c>
      <c r="T13" s="302">
        <f t="shared" si="11"/>
        <v>3.3750479056718657E-2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24593</v>
      </c>
      <c r="D14" s="296">
        <v>2629</v>
      </c>
      <c r="E14" s="296">
        <v>23814</v>
      </c>
      <c r="F14" s="302">
        <f t="shared" si="0"/>
        <v>6.1927732775097846E-2</v>
      </c>
      <c r="G14" s="296">
        <v>15534</v>
      </c>
      <c r="H14" s="304">
        <f t="shared" si="3"/>
        <v>-0.34769463340891915</v>
      </c>
      <c r="I14" s="303">
        <f t="shared" si="4"/>
        <v>-8280</v>
      </c>
      <c r="J14" s="302">
        <f t="shared" si="5"/>
        <v>2.6660442349839785E-2</v>
      </c>
      <c r="K14" s="296">
        <v>18834</v>
      </c>
      <c r="L14" s="304">
        <f t="shared" si="6"/>
        <v>0.21243723445345686</v>
      </c>
      <c r="M14" s="303">
        <f t="shared" si="7"/>
        <v>3300</v>
      </c>
      <c r="N14" s="302">
        <f t="shared" si="8"/>
        <v>3.0843555016949707E-2</v>
      </c>
      <c r="O14" s="296">
        <v>15150</v>
      </c>
      <c r="P14" s="304">
        <f t="shared" si="9"/>
        <v>-0.19560369544440903</v>
      </c>
      <c r="Q14" s="303">
        <f t="shared" si="10"/>
        <v>-3684</v>
      </c>
      <c r="R14" s="304">
        <f t="shared" si="1"/>
        <v>-0.38397104867238641</v>
      </c>
      <c r="S14" s="303">
        <f t="shared" si="2"/>
        <v>-9443</v>
      </c>
      <c r="T14" s="302">
        <f t="shared" si="11"/>
        <v>2.5134923939895179E-2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21584</v>
      </c>
      <c r="D15" s="296">
        <v>5545</v>
      </c>
      <c r="E15" s="296">
        <v>11048</v>
      </c>
      <c r="F15" s="297">
        <f t="shared" si="0"/>
        <v>2.8730057600540898E-2</v>
      </c>
      <c r="G15" s="296">
        <v>27158</v>
      </c>
      <c r="H15" s="308">
        <f t="shared" si="3"/>
        <v>1.4581824764663289</v>
      </c>
      <c r="I15" s="299">
        <f t="shared" si="4"/>
        <v>16110</v>
      </c>
      <c r="J15" s="297">
        <f t="shared" si="5"/>
        <v>4.6610293120699683E-2</v>
      </c>
      <c r="K15" s="296">
        <v>27541</v>
      </c>
      <c r="L15" s="304">
        <f t="shared" si="6"/>
        <v>1.4102658516827349E-2</v>
      </c>
      <c r="M15" s="303">
        <f t="shared" si="7"/>
        <v>383</v>
      </c>
      <c r="N15" s="302">
        <f t="shared" si="8"/>
        <v>4.5102598955177438E-2</v>
      </c>
      <c r="O15" s="296">
        <v>32909</v>
      </c>
      <c r="P15" s="304">
        <f t="shared" si="9"/>
        <v>0.19490940779201926</v>
      </c>
      <c r="Q15" s="303">
        <f t="shared" si="10"/>
        <v>5368</v>
      </c>
      <c r="R15" s="304">
        <f t="shared" si="1"/>
        <v>0.52469421793921422</v>
      </c>
      <c r="S15" s="303">
        <f t="shared" si="2"/>
        <v>11325</v>
      </c>
      <c r="T15" s="302">
        <f t="shared" si="11"/>
        <v>5.4598363824291118E-2</v>
      </c>
      <c r="V15" s="37"/>
      <c r="W15" s="101"/>
      <c r="AE15" s="1"/>
    </row>
    <row r="16" spans="1:31" s="4" customFormat="1" x14ac:dyDescent="0.25">
      <c r="B16" s="278" t="s">
        <v>203</v>
      </c>
      <c r="C16" s="296">
        <f>C6-SUM(C7:C15)</f>
        <v>33139</v>
      </c>
      <c r="D16" s="296">
        <f>D6-SUM(D7:D15)</f>
        <v>58373</v>
      </c>
      <c r="E16" s="296">
        <f>E6-SUM(E7:E15)</f>
        <v>18768</v>
      </c>
      <c r="F16" s="302">
        <f t="shared" si="0"/>
        <v>4.8805731448855139E-2</v>
      </c>
      <c r="G16" s="296">
        <f>G6-SUM(G7:G15)</f>
        <v>32941</v>
      </c>
      <c r="H16" s="304">
        <f t="shared" si="3"/>
        <v>0.75516837169650475</v>
      </c>
      <c r="I16" s="303">
        <f t="shared" si="4"/>
        <v>14173</v>
      </c>
      <c r="J16" s="302">
        <f t="shared" si="5"/>
        <v>5.653544685503234E-2</v>
      </c>
      <c r="K16" s="296">
        <f>K6-SUM(K7:K15)</f>
        <v>34724</v>
      </c>
      <c r="L16" s="304">
        <f t="shared" si="6"/>
        <v>5.4127075680762582E-2</v>
      </c>
      <c r="M16" s="303">
        <f t="shared" si="7"/>
        <v>1783</v>
      </c>
      <c r="N16" s="302">
        <f t="shared" si="8"/>
        <v>5.6865859849663462E-2</v>
      </c>
      <c r="O16" s="296">
        <f>O6-SUM(O7:O15)</f>
        <v>33119</v>
      </c>
      <c r="P16" s="304">
        <f t="shared" si="9"/>
        <v>-4.6221633452367183E-2</v>
      </c>
      <c r="Q16" s="303">
        <f t="shared" si="10"/>
        <v>-1605</v>
      </c>
      <c r="R16" s="304">
        <f t="shared" si="1"/>
        <v>-6.0351851293038994E-4</v>
      </c>
      <c r="S16" s="303">
        <f t="shared" si="2"/>
        <v>-20</v>
      </c>
      <c r="T16" s="302">
        <f t="shared" si="11"/>
        <v>5.4946768710586701E-2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182</v>
      </c>
    </row>
    <row r="18" spans="2:31" s="4" customFormat="1" x14ac:dyDescent="0.25">
      <c r="B18" s="157" t="s">
        <v>183</v>
      </c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185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186</v>
      </c>
      <c r="O44" s="15">
        <v>2021</v>
      </c>
      <c r="P44" s="15" t="s">
        <v>186</v>
      </c>
      <c r="Q44" s="15" t="s">
        <v>187</v>
      </c>
      <c r="R44" s="15" t="s">
        <v>188</v>
      </c>
      <c r="S44" s="15" t="s">
        <v>189</v>
      </c>
      <c r="T44" s="110"/>
      <c r="AE44" s="1"/>
    </row>
    <row r="45" spans="2:31" s="4" customFormat="1" ht="18.75" hidden="1" x14ac:dyDescent="0.3">
      <c r="B45" s="267" t="s">
        <v>173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174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175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176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177</v>
      </c>
    </row>
    <row r="49" spans="2:31" s="4" customFormat="1" hidden="1" x14ac:dyDescent="0.25">
      <c r="B49" s="278" t="s">
        <v>178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179</v>
      </c>
    </row>
    <row r="50" spans="2:31" s="4" customFormat="1" hidden="1" x14ac:dyDescent="0.25">
      <c r="B50" s="278" t="s">
        <v>180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181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182</v>
      </c>
    </row>
    <row r="52" spans="2:31" s="4" customFormat="1" hidden="1" x14ac:dyDescent="0.25">
      <c r="B52" s="66" t="s">
        <v>183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27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2019</v>
      </c>
      <c r="D135" s="218">
        <v>2020</v>
      </c>
      <c r="E135" s="218">
        <v>2021</v>
      </c>
      <c r="F135" s="218">
        <v>2022</v>
      </c>
      <c r="G135" s="209" t="str">
        <f>CONCATENATE("var. ",RIGHT(F135,2),"/",RIGHT(E135,2))</f>
        <v>var. 22/21</v>
      </c>
      <c r="H135" s="209" t="str">
        <f>CONCATENATE("dif. ",RIGHT(F135,2),"/",RIGHT(E135,2))</f>
        <v>dif. 22/21</v>
      </c>
      <c r="I135" s="209" t="str">
        <f>CONCATENATE("%/s total Península ",RIGHT(F135,4))</f>
        <v>%/s total Península 2022</v>
      </c>
      <c r="J135" s="218">
        <v>2023</v>
      </c>
      <c r="K135" s="209" t="str">
        <f>CONCATENATE("%/s total España ",RIGHT(J135,4))</f>
        <v>%/s total España 2023</v>
      </c>
      <c r="L135" s="209" t="str">
        <f>CONCATENATE("var. ",RIGHT(J135,2),"/",RIGHT(F135,2))</f>
        <v>var. 23/22</v>
      </c>
      <c r="M135" s="209" t="str">
        <f>CONCATENATE("dif. ",RIGHT(J135,2),"/",RIGHT(F135,2))</f>
        <v>dif. 23/22</v>
      </c>
      <c r="N135" s="209" t="str">
        <f>CONCATENATE("var. ",RIGHT(J135,2),"/",RIGHT(C135,2))</f>
        <v>var. 23/19</v>
      </c>
      <c r="O135" s="209" t="str">
        <f>CONCATENATE("dif. ",RIGHT(J135,2),"/",RIGHT(C135,2))</f>
        <v>dif. 23/19</v>
      </c>
      <c r="Z135" s="1"/>
    </row>
    <row r="136" spans="1:31" ht="18.75" x14ac:dyDescent="0.3">
      <c r="A136" s="4"/>
      <c r="B136" s="267" t="s">
        <v>202</v>
      </c>
      <c r="C136" s="271">
        <v>1047557</v>
      </c>
      <c r="D136" s="271">
        <v>456683</v>
      </c>
      <c r="E136" s="271">
        <v>800301</v>
      </c>
      <c r="F136" s="271">
        <v>1016781</v>
      </c>
      <c r="G136" s="272">
        <f>F136/E136-1</f>
        <v>0.27049822504282761</v>
      </c>
      <c r="H136" s="271">
        <f>F136-E136</f>
        <v>216480</v>
      </c>
      <c r="I136" s="272">
        <f>F136/F$136</f>
        <v>1</v>
      </c>
      <c r="J136" s="271">
        <v>1041269</v>
      </c>
      <c r="K136" s="272">
        <f>H136/H$136</f>
        <v>1</v>
      </c>
      <c r="L136" s="272">
        <f>J136/F136-1</f>
        <v>2.4083848931087504E-2</v>
      </c>
      <c r="M136" s="271">
        <f>J136-F136</f>
        <v>24488</v>
      </c>
      <c r="N136" s="272">
        <f>J136/C136-1</f>
        <v>-6.0025373320974351E-3</v>
      </c>
      <c r="O136" s="271">
        <f>J136-C136</f>
        <v>-6288</v>
      </c>
      <c r="Q136" s="37"/>
      <c r="R136" s="101"/>
      <c r="Z136" s="1" t="s">
        <v>175</v>
      </c>
      <c r="AE136"/>
    </row>
    <row r="137" spans="1:31" s="4" customFormat="1" x14ac:dyDescent="0.25">
      <c r="B137" s="278" t="s">
        <v>44</v>
      </c>
      <c r="C137" s="296">
        <v>222987</v>
      </c>
      <c r="D137" s="296">
        <v>117997</v>
      </c>
      <c r="E137" s="296">
        <v>247584</v>
      </c>
      <c r="F137" s="296">
        <v>207208</v>
      </c>
      <c r="G137" s="302">
        <f t="shared" ref="G137:G146" si="12">F137/E137-1</f>
        <v>-0.16308000516996257</v>
      </c>
      <c r="H137" s="310">
        <f t="shared" ref="H137:H146" si="13">F137-E137</f>
        <v>-40376</v>
      </c>
      <c r="I137" s="304">
        <f t="shared" ref="I137:K146" si="14">F137/F$136</f>
        <v>0.20378822971711705</v>
      </c>
      <c r="J137" s="296">
        <v>181512</v>
      </c>
      <c r="K137" s="304">
        <f t="shared" si="14"/>
        <v>-0.18651145602365116</v>
      </c>
      <c r="L137" s="304">
        <f t="shared" ref="L137:L146" si="15">J137/F137-1</f>
        <v>-0.12401065595922933</v>
      </c>
      <c r="M137" s="303">
        <f t="shared" ref="M137:M146" si="16">J137-F137</f>
        <v>-25696</v>
      </c>
      <c r="N137" s="302">
        <f t="shared" ref="N137:N146" si="17">J137/C137-1</f>
        <v>-0.18599738998237569</v>
      </c>
      <c r="O137" s="296">
        <f t="shared" ref="O137:O146" si="18">J137-C137</f>
        <v>-41475</v>
      </c>
      <c r="Q137" s="37"/>
      <c r="R137" s="101"/>
      <c r="Z137" s="1" t="s">
        <v>177</v>
      </c>
    </row>
    <row r="138" spans="1:31" s="4" customFormat="1" x14ac:dyDescent="0.25">
      <c r="B138" s="278" t="s">
        <v>45</v>
      </c>
      <c r="C138" s="296">
        <v>127819</v>
      </c>
      <c r="D138" s="296">
        <v>51760</v>
      </c>
      <c r="E138" s="296">
        <v>83468</v>
      </c>
      <c r="F138" s="296">
        <v>123951</v>
      </c>
      <c r="G138" s="302">
        <f t="shared" si="12"/>
        <v>0.48501222025207258</v>
      </c>
      <c r="H138" s="310">
        <f t="shared" si="13"/>
        <v>40483</v>
      </c>
      <c r="I138" s="304">
        <f t="shared" si="14"/>
        <v>0.12190530704251948</v>
      </c>
      <c r="J138" s="296">
        <v>118966</v>
      </c>
      <c r="K138" s="304">
        <f t="shared" si="14"/>
        <v>0.18700572801182558</v>
      </c>
      <c r="L138" s="304">
        <f t="shared" si="15"/>
        <v>-4.0217505304515511E-2</v>
      </c>
      <c r="M138" s="303">
        <f t="shared" si="16"/>
        <v>-4985</v>
      </c>
      <c r="N138" s="302">
        <f t="shared" si="17"/>
        <v>-6.926200330154364E-2</v>
      </c>
      <c r="O138" s="296">
        <f t="shared" si="18"/>
        <v>-8853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10509</v>
      </c>
      <c r="D139" s="296">
        <v>2339</v>
      </c>
      <c r="E139" s="296">
        <v>4950</v>
      </c>
      <c r="F139" s="296">
        <v>6762</v>
      </c>
      <c r="G139" s="302">
        <f t="shared" si="12"/>
        <v>0.36606060606060598</v>
      </c>
      <c r="H139" s="310">
        <f t="shared" si="13"/>
        <v>1812</v>
      </c>
      <c r="I139" s="304">
        <f t="shared" si="14"/>
        <v>6.6503996435810665E-3</v>
      </c>
      <c r="J139" s="296">
        <v>20250</v>
      </c>
      <c r="K139" s="308">
        <f t="shared" si="14"/>
        <v>8.3702882483370281E-3</v>
      </c>
      <c r="L139" s="304">
        <f t="shared" si="15"/>
        <v>1.9946761313220942</v>
      </c>
      <c r="M139" s="303">
        <f t="shared" si="16"/>
        <v>13488</v>
      </c>
      <c r="N139" s="302">
        <f t="shared" si="17"/>
        <v>0.92691978304310596</v>
      </c>
      <c r="O139" s="296">
        <f t="shared" si="18"/>
        <v>9741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356283</v>
      </c>
      <c r="D140" s="296">
        <v>103133</v>
      </c>
      <c r="E140" s="296">
        <v>181693</v>
      </c>
      <c r="F140" s="296">
        <v>342343</v>
      </c>
      <c r="G140" s="302">
        <f t="shared" si="12"/>
        <v>0.8841837605191174</v>
      </c>
      <c r="H140" s="310">
        <f t="shared" si="13"/>
        <v>160650</v>
      </c>
      <c r="I140" s="304">
        <f t="shared" si="14"/>
        <v>0.33669295551352751</v>
      </c>
      <c r="J140" s="296">
        <v>341923</v>
      </c>
      <c r="K140" s="304">
        <f t="shared" si="14"/>
        <v>0.74210088691796006</v>
      </c>
      <c r="L140" s="304">
        <f t="shared" si="15"/>
        <v>-1.2268397484394011E-3</v>
      </c>
      <c r="M140" s="303">
        <f t="shared" si="16"/>
        <v>-420</v>
      </c>
      <c r="N140" s="302">
        <f t="shared" si="17"/>
        <v>-4.0305038410477056E-2</v>
      </c>
      <c r="O140" s="296">
        <f t="shared" si="18"/>
        <v>-14360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31009</v>
      </c>
      <c r="D141" s="296">
        <v>30584</v>
      </c>
      <c r="E141" s="296">
        <v>44398</v>
      </c>
      <c r="F141" s="296">
        <v>48630</v>
      </c>
      <c r="G141" s="302">
        <f t="shared" si="12"/>
        <v>9.531960899139591E-2</v>
      </c>
      <c r="H141" s="310">
        <f t="shared" si="13"/>
        <v>4232</v>
      </c>
      <c r="I141" s="304">
        <f t="shared" si="14"/>
        <v>4.7827408261956111E-2</v>
      </c>
      <c r="J141" s="296">
        <v>55684</v>
      </c>
      <c r="K141" s="308">
        <f t="shared" si="14"/>
        <v>1.9549150036954916E-2</v>
      </c>
      <c r="L141" s="304">
        <f t="shared" si="15"/>
        <v>0.14505449311124829</v>
      </c>
      <c r="M141" s="303">
        <f t="shared" si="16"/>
        <v>7054</v>
      </c>
      <c r="N141" s="302">
        <f t="shared" si="17"/>
        <v>0.79573672159695574</v>
      </c>
      <c r="O141" s="296">
        <f t="shared" si="18"/>
        <v>24675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120142</v>
      </c>
      <c r="D142" s="296">
        <v>61571</v>
      </c>
      <c r="E142" s="296">
        <v>104557</v>
      </c>
      <c r="F142" s="296">
        <v>134886</v>
      </c>
      <c r="G142" s="302">
        <f t="shared" si="12"/>
        <v>0.29007144428397913</v>
      </c>
      <c r="H142" s="310">
        <f t="shared" si="13"/>
        <v>30329</v>
      </c>
      <c r="I142" s="304">
        <f t="shared" si="14"/>
        <v>0.13265983530376749</v>
      </c>
      <c r="J142" s="296">
        <v>146430</v>
      </c>
      <c r="K142" s="304">
        <f t="shared" si="14"/>
        <v>0.14010070214338508</v>
      </c>
      <c r="L142" s="304">
        <f t="shared" si="15"/>
        <v>8.5583381522174262E-2</v>
      </c>
      <c r="M142" s="303">
        <f t="shared" si="16"/>
        <v>11544</v>
      </c>
      <c r="N142" s="302">
        <f t="shared" si="17"/>
        <v>0.21880774416939963</v>
      </c>
      <c r="O142" s="296">
        <f t="shared" si="18"/>
        <v>26288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37119</v>
      </c>
      <c r="D143" s="296">
        <v>16023</v>
      </c>
      <c r="E143" s="296">
        <v>21732</v>
      </c>
      <c r="F143" s="296">
        <v>33809</v>
      </c>
      <c r="G143" s="302">
        <f t="shared" si="12"/>
        <v>0.55572427756304066</v>
      </c>
      <c r="H143" s="310">
        <f t="shared" si="13"/>
        <v>12077</v>
      </c>
      <c r="I143" s="304">
        <f t="shared" si="14"/>
        <v>3.3251014721950939E-2</v>
      </c>
      <c r="J143" s="296">
        <v>37722</v>
      </c>
      <c r="K143" s="308">
        <f t="shared" si="14"/>
        <v>5.5788063562453805E-2</v>
      </c>
      <c r="L143" s="304">
        <f t="shared" si="15"/>
        <v>0.11573841284864983</v>
      </c>
      <c r="M143" s="303">
        <f t="shared" si="16"/>
        <v>3913</v>
      </c>
      <c r="N143" s="302">
        <f t="shared" si="17"/>
        <v>1.6245049705002845E-2</v>
      </c>
      <c r="O143" s="296">
        <f t="shared" si="18"/>
        <v>603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45577</v>
      </c>
      <c r="D144" s="296">
        <v>26839</v>
      </c>
      <c r="E144" s="296">
        <v>45216</v>
      </c>
      <c r="F144" s="296">
        <v>29061</v>
      </c>
      <c r="G144" s="302">
        <f t="shared" si="12"/>
        <v>-0.35728503184713378</v>
      </c>
      <c r="H144" s="310">
        <f t="shared" si="13"/>
        <v>-16155</v>
      </c>
      <c r="I144" s="304">
        <f t="shared" si="14"/>
        <v>2.8581375930510109E-2</v>
      </c>
      <c r="J144" s="296">
        <v>32018</v>
      </c>
      <c r="K144" s="304">
        <f t="shared" si="14"/>
        <v>-7.4625831485587588E-2</v>
      </c>
      <c r="L144" s="304">
        <f t="shared" si="15"/>
        <v>0.10175148824885594</v>
      </c>
      <c r="M144" s="303">
        <f t="shared" si="16"/>
        <v>2957</v>
      </c>
      <c r="N144" s="302">
        <f t="shared" si="17"/>
        <v>-0.29749654430962991</v>
      </c>
      <c r="O144" s="296">
        <f t="shared" si="18"/>
        <v>-13559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41904</v>
      </c>
      <c r="D145" s="296">
        <v>24273</v>
      </c>
      <c r="E145" s="296">
        <v>26311</v>
      </c>
      <c r="F145" s="296">
        <v>32375</v>
      </c>
      <c r="G145" s="302">
        <f t="shared" si="12"/>
        <v>0.23047394625821904</v>
      </c>
      <c r="H145" s="310">
        <f t="shared" si="13"/>
        <v>6064</v>
      </c>
      <c r="I145" s="304">
        <f t="shared" si="14"/>
        <v>3.1840681523356555E-2</v>
      </c>
      <c r="J145" s="296">
        <v>47068</v>
      </c>
      <c r="K145" s="308">
        <f t="shared" si="14"/>
        <v>2.8011825572801182E-2</v>
      </c>
      <c r="L145" s="304">
        <f t="shared" si="15"/>
        <v>0.45383783783783782</v>
      </c>
      <c r="M145" s="303">
        <f t="shared" si="16"/>
        <v>14693</v>
      </c>
      <c r="N145" s="302">
        <f t="shared" si="17"/>
        <v>0.12323405880106919</v>
      </c>
      <c r="O145" s="296">
        <f t="shared" si="18"/>
        <v>5164</v>
      </c>
      <c r="Q145" s="37"/>
      <c r="R145" s="101"/>
      <c r="Z145" s="1"/>
    </row>
    <row r="146" spans="2:31" s="4" customFormat="1" x14ac:dyDescent="0.25">
      <c r="B146" s="278" t="s">
        <v>203</v>
      </c>
      <c r="C146" s="296">
        <f>C136-SUM(C137:C145)</f>
        <v>54208</v>
      </c>
      <c r="D146" s="296">
        <f>D136-SUM(D137:D145)</f>
        <v>22164</v>
      </c>
      <c r="E146" s="296">
        <f>E136-SUM(E137:E145)</f>
        <v>40392</v>
      </c>
      <c r="F146" s="296">
        <f>F136-SUM(F137:F145)</f>
        <v>57756</v>
      </c>
      <c r="G146" s="302">
        <f t="shared" si="12"/>
        <v>0.42988710635769456</v>
      </c>
      <c r="H146" s="310">
        <f t="shared" si="13"/>
        <v>17364</v>
      </c>
      <c r="I146" s="304">
        <f t="shared" si="14"/>
        <v>5.6802792341713704E-2</v>
      </c>
      <c r="J146" s="296">
        <f>J136-SUM(J137:J145)</f>
        <v>59696</v>
      </c>
      <c r="K146" s="304">
        <f t="shared" si="14"/>
        <v>8.0210643015521069E-2</v>
      </c>
      <c r="L146" s="304">
        <f t="shared" si="15"/>
        <v>3.3589583766188813E-2</v>
      </c>
      <c r="M146" s="303">
        <f t="shared" si="16"/>
        <v>1940</v>
      </c>
      <c r="N146" s="302">
        <f t="shared" si="17"/>
        <v>0.10123966942148765</v>
      </c>
      <c r="O146" s="296">
        <f t="shared" si="18"/>
        <v>5488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182</v>
      </c>
    </row>
    <row r="148" spans="2:31" s="4" customFormat="1" x14ac:dyDescent="0.25">
      <c r="B148" s="157" t="s">
        <v>183</v>
      </c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21316-0E21-46F6-9380-6C1E22217FDF}">
  <sheetPr codeName="Hoja125">
    <tabColor theme="4" tint="0.39997558519241921"/>
  </sheetPr>
  <dimension ref="A1:AE149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262</v>
      </c>
      <c r="D5" s="285" t="s">
        <v>263</v>
      </c>
      <c r="E5" s="285" t="s">
        <v>269</v>
      </c>
      <c r="F5" s="286" t="str">
        <f>CONCATENATE("%/s total Tenerife ",RIGHT(E5,4))</f>
        <v>%/s total Tenerife 2021</v>
      </c>
      <c r="G5" s="285" t="s">
        <v>264</v>
      </c>
      <c r="H5" s="286" t="str">
        <f>CONCATENATE("var. ",RIGHT(G5,2),"/",RIGHT(E5,2))</f>
        <v>var. 22/21</v>
      </c>
      <c r="I5" s="286" t="str">
        <f>CONCATENATE("dif. ",RIGHT(G5,2),"/",RIGHT(E5,2))</f>
        <v>dif. 22/21</v>
      </c>
      <c r="J5" s="286" t="str">
        <f>CONCATENATE("%/s total Tenerife ",RIGHT(G5,4))</f>
        <v>%/s total Tenerife 2022</v>
      </c>
      <c r="K5" s="285" t="s">
        <v>265</v>
      </c>
      <c r="L5" s="286" t="str">
        <f>CONCATENATE("var. ",RIGHT(K5,2),"/",RIGHT(G5,2))</f>
        <v>var. 23/22</v>
      </c>
      <c r="M5" s="286" t="str">
        <f>CONCATENATE("dif. ",RIGHT(K5,2),"/",RIGHT(G5,2))</f>
        <v>dif. 23/22</v>
      </c>
      <c r="N5" s="286" t="str">
        <f>CONCATENATE("%/s total Tenerife ",RIGHT(K5,4))</f>
        <v>%/s total Tenerife 2023</v>
      </c>
      <c r="O5" s="285" t="s">
        <v>266</v>
      </c>
      <c r="P5" s="286" t="str">
        <f>CONCATENATE("var. ",RIGHT(O5,2),"/",RIGHT(K5,2))</f>
        <v>var. 24/23</v>
      </c>
      <c r="Q5" s="286" t="str">
        <f>CONCATENATE("dif. ",RIGHT(O5,2),"/",RIGHT(K5,2))</f>
        <v>dif. 24/23</v>
      </c>
      <c r="R5" s="286" t="str">
        <f>CONCATENATE("var. ",RIGHT(O5,2),"/",RIGHT(C5,2))</f>
        <v>var. 24/19</v>
      </c>
      <c r="S5" s="286" t="str">
        <f>CONCATENATE("dif. ",RIGHT(O5,2),"/",RIGHT(C5,2))</f>
        <v>dif. 24/19</v>
      </c>
      <c r="T5" s="286" t="str">
        <f>CONCATENATE("%/s total Tenerife ",RIGHT(O5,4))</f>
        <v>%/s total Tenerife 2024</v>
      </c>
      <c r="AE5" s="1"/>
    </row>
    <row r="6" spans="1:31" ht="18.75" x14ac:dyDescent="0.3">
      <c r="A6" s="4"/>
      <c r="B6" s="267" t="s">
        <v>202</v>
      </c>
      <c r="C6" s="287">
        <v>359761</v>
      </c>
      <c r="D6" s="287">
        <v>113171</v>
      </c>
      <c r="E6" s="287">
        <v>155072</v>
      </c>
      <c r="F6" s="288">
        <f>E6/$E$6</f>
        <v>1</v>
      </c>
      <c r="G6" s="287">
        <v>329527</v>
      </c>
      <c r="H6" s="288">
        <f>G6/E6-1</f>
        <v>1.1249935513825835</v>
      </c>
      <c r="I6" s="287">
        <f>G6-E6</f>
        <v>174455</v>
      </c>
      <c r="J6" s="288">
        <f>G6/$G$6</f>
        <v>1</v>
      </c>
      <c r="K6" s="287">
        <v>355640</v>
      </c>
      <c r="L6" s="288">
        <f>K6/G6-1</f>
        <v>7.9243885933474312E-2</v>
      </c>
      <c r="M6" s="287">
        <f>K6-G6</f>
        <v>26113</v>
      </c>
      <c r="N6" s="288">
        <f>K6/$K$6</f>
        <v>1</v>
      </c>
      <c r="O6" s="287">
        <v>359830</v>
      </c>
      <c r="P6" s="288">
        <f>O6/K6-1</f>
        <v>1.1781576875492084E-2</v>
      </c>
      <c r="Q6" s="287">
        <f>O6-K6</f>
        <v>4190</v>
      </c>
      <c r="R6" s="288">
        <f>IFERROR(O6/C6-1,"-")</f>
        <v>1.9179399656987783E-4</v>
      </c>
      <c r="S6" s="287">
        <f>O6-C6</f>
        <v>69</v>
      </c>
      <c r="T6" s="288">
        <f>O6/$O$6</f>
        <v>1</v>
      </c>
      <c r="V6" s="37"/>
      <c r="W6" s="101"/>
      <c r="AE6" s="1" t="s">
        <v>175</v>
      </c>
    </row>
    <row r="7" spans="1:31" s="4" customFormat="1" x14ac:dyDescent="0.25">
      <c r="B7" s="278" t="s">
        <v>44</v>
      </c>
      <c r="C7" s="296">
        <v>59715</v>
      </c>
      <c r="D7" s="296">
        <v>10899</v>
      </c>
      <c r="E7" s="296">
        <v>57500</v>
      </c>
      <c r="F7" s="302">
        <f t="shared" ref="F7:F16" si="0">E7/$E$6</f>
        <v>0.37079550144449031</v>
      </c>
      <c r="G7" s="296">
        <v>66436</v>
      </c>
      <c r="H7" s="304">
        <f>G7/E7-1</f>
        <v>0.15540869565217386</v>
      </c>
      <c r="I7" s="303">
        <f>G7-E7</f>
        <v>8936</v>
      </c>
      <c r="J7" s="302">
        <f>G7/$G$6</f>
        <v>0.20161018672218059</v>
      </c>
      <c r="K7" s="296">
        <v>59643</v>
      </c>
      <c r="L7" s="304">
        <f>K7/G7-1</f>
        <v>-0.10224878078150401</v>
      </c>
      <c r="M7" s="303">
        <f>K7-G7</f>
        <v>-6793</v>
      </c>
      <c r="N7" s="302">
        <f>K7/$K$6</f>
        <v>0.16770610729951638</v>
      </c>
      <c r="O7" s="296">
        <v>54537</v>
      </c>
      <c r="P7" s="304">
        <f>O7/K7-1</f>
        <v>-8.5609375785926312E-2</v>
      </c>
      <c r="Q7" s="303">
        <f>O7-K7</f>
        <v>-5106</v>
      </c>
      <c r="R7" s="304">
        <f t="shared" ref="R7:R16" si="1">IFERROR(O7/C7-1,"-")</f>
        <v>-8.6711881436824956E-2</v>
      </c>
      <c r="S7" s="303">
        <f t="shared" ref="S7:S16" si="2">O7-C7</f>
        <v>-5178</v>
      </c>
      <c r="T7" s="302">
        <f>O7/$O$6</f>
        <v>0.15156323819581469</v>
      </c>
      <c r="V7" s="37"/>
      <c r="W7" s="101"/>
      <c r="AE7" s="1" t="s">
        <v>177</v>
      </c>
    </row>
    <row r="8" spans="1:31" s="4" customFormat="1" x14ac:dyDescent="0.25">
      <c r="B8" s="278" t="s">
        <v>45</v>
      </c>
      <c r="C8" s="296">
        <v>42279</v>
      </c>
      <c r="D8" s="296">
        <v>8874</v>
      </c>
      <c r="E8" s="296">
        <v>12365</v>
      </c>
      <c r="F8" s="302">
        <f t="shared" si="0"/>
        <v>7.9737154354106485E-2</v>
      </c>
      <c r="G8" s="296">
        <v>40782</v>
      </c>
      <c r="H8" s="304">
        <f t="shared" ref="H8:H16" si="3">G8/E8-1</f>
        <v>2.2981803477557623</v>
      </c>
      <c r="I8" s="303">
        <f t="shared" ref="I8:I16" si="4">G8-E8</f>
        <v>28417</v>
      </c>
      <c r="J8" s="302">
        <f t="shared" ref="J8:J16" si="5">G8/$G$6</f>
        <v>0.12375920637762611</v>
      </c>
      <c r="K8" s="296">
        <v>36779</v>
      </c>
      <c r="L8" s="304">
        <f t="shared" ref="L8:L16" si="6">K8/G8-1</f>
        <v>-9.8156049237408616E-2</v>
      </c>
      <c r="M8" s="303">
        <f t="shared" ref="M8:M16" si="7">K8-G8</f>
        <v>-4003</v>
      </c>
      <c r="N8" s="302">
        <f t="shared" ref="N8:N16" si="8">K8/$K$6</f>
        <v>0.10341637611067371</v>
      </c>
      <c r="O8" s="296">
        <v>34129</v>
      </c>
      <c r="P8" s="304">
        <f t="shared" ref="P8:P16" si="9">O8/K8-1</f>
        <v>-7.2051986187770201E-2</v>
      </c>
      <c r="Q8" s="303">
        <f t="shared" ref="Q8:Q16" si="10">O8-K8</f>
        <v>-2650</v>
      </c>
      <c r="R8" s="304">
        <f t="shared" si="1"/>
        <v>-0.19276709477518394</v>
      </c>
      <c r="S8" s="303">
        <f t="shared" si="2"/>
        <v>-8150</v>
      </c>
      <c r="T8" s="302">
        <f t="shared" ref="T8:T16" si="11">O8/$O$6</f>
        <v>9.484756690659478E-2</v>
      </c>
      <c r="V8" s="37"/>
      <c r="W8" s="101"/>
      <c r="AE8" s="1"/>
    </row>
    <row r="9" spans="1:31" s="4" customFormat="1" x14ac:dyDescent="0.25">
      <c r="B9" s="278" t="s">
        <v>46</v>
      </c>
      <c r="C9" s="296">
        <v>2775</v>
      </c>
      <c r="D9" s="296">
        <v>585</v>
      </c>
      <c r="E9" s="296">
        <v>1160</v>
      </c>
      <c r="F9" s="297">
        <f t="shared" si="0"/>
        <v>7.4803962030540651E-3</v>
      </c>
      <c r="G9" s="296">
        <v>1497</v>
      </c>
      <c r="H9" s="308">
        <f t="shared" si="3"/>
        <v>0.29051724137931045</v>
      </c>
      <c r="I9" s="299">
        <f t="shared" si="4"/>
        <v>337</v>
      </c>
      <c r="J9" s="297">
        <f t="shared" si="5"/>
        <v>4.5428750906602493E-3</v>
      </c>
      <c r="K9" s="296">
        <v>3389</v>
      </c>
      <c r="L9" s="304">
        <f t="shared" si="6"/>
        <v>1.2638610554442216</v>
      </c>
      <c r="M9" s="303">
        <f t="shared" si="7"/>
        <v>1892</v>
      </c>
      <c r="N9" s="302">
        <f t="shared" si="8"/>
        <v>9.5292992914182886E-3</v>
      </c>
      <c r="O9" s="296">
        <v>2330</v>
      </c>
      <c r="P9" s="304">
        <f t="shared" si="9"/>
        <v>-0.31248155798170552</v>
      </c>
      <c r="Q9" s="303">
        <f t="shared" si="10"/>
        <v>-1059</v>
      </c>
      <c r="R9" s="304">
        <f t="shared" si="1"/>
        <v>-0.16036036036036039</v>
      </c>
      <c r="S9" s="303">
        <f t="shared" si="2"/>
        <v>-445</v>
      </c>
      <c r="T9" s="302">
        <f t="shared" si="11"/>
        <v>6.4752799933301833E-3</v>
      </c>
      <c r="V9" s="37"/>
      <c r="W9" s="101"/>
      <c r="AE9" s="1"/>
    </row>
    <row r="10" spans="1:31" s="4" customFormat="1" x14ac:dyDescent="0.25">
      <c r="B10" s="278" t="s">
        <v>48</v>
      </c>
      <c r="C10" s="296">
        <v>165981</v>
      </c>
      <c r="D10" s="296">
        <v>38308</v>
      </c>
      <c r="E10" s="296">
        <v>39205</v>
      </c>
      <c r="F10" s="302">
        <f t="shared" si="0"/>
        <v>0.25281804581097811</v>
      </c>
      <c r="G10" s="296">
        <v>139217</v>
      </c>
      <c r="H10" s="304">
        <f t="shared" si="3"/>
        <v>2.5510011478127792</v>
      </c>
      <c r="I10" s="303">
        <f t="shared" si="4"/>
        <v>100012</v>
      </c>
      <c r="J10" s="302">
        <f t="shared" si="5"/>
        <v>0.4224752448206065</v>
      </c>
      <c r="K10" s="296">
        <v>149908</v>
      </c>
      <c r="L10" s="304">
        <f t="shared" si="6"/>
        <v>7.6793782368532515E-2</v>
      </c>
      <c r="M10" s="303">
        <f t="shared" si="7"/>
        <v>10691</v>
      </c>
      <c r="N10" s="302">
        <f t="shared" si="8"/>
        <v>0.42151613991676978</v>
      </c>
      <c r="O10" s="296">
        <v>158283</v>
      </c>
      <c r="P10" s="304">
        <f t="shared" si="9"/>
        <v>5.5867598793926998E-2</v>
      </c>
      <c r="Q10" s="303">
        <f t="shared" si="10"/>
        <v>8375</v>
      </c>
      <c r="R10" s="304">
        <f t="shared" si="1"/>
        <v>-4.6378802393045038E-2</v>
      </c>
      <c r="S10" s="303">
        <f t="shared" si="2"/>
        <v>-7698</v>
      </c>
      <c r="T10" s="302">
        <f>O10/$O$6</f>
        <v>0.4398827223966873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10357</v>
      </c>
      <c r="D11" s="296">
        <v>5757</v>
      </c>
      <c r="E11" s="296">
        <v>9171</v>
      </c>
      <c r="F11" s="297">
        <f t="shared" si="0"/>
        <v>5.9140270326042098E-2</v>
      </c>
      <c r="G11" s="296">
        <v>15618</v>
      </c>
      <c r="H11" s="308">
        <f t="shared" si="3"/>
        <v>0.70297677461563635</v>
      </c>
      <c r="I11" s="299">
        <f t="shared" si="4"/>
        <v>6447</v>
      </c>
      <c r="J11" s="297">
        <f t="shared" si="5"/>
        <v>4.7395205855665846E-2</v>
      </c>
      <c r="K11" s="296">
        <v>18555</v>
      </c>
      <c r="L11" s="304">
        <f t="shared" si="6"/>
        <v>0.18805224740683824</v>
      </c>
      <c r="M11" s="303">
        <f t="shared" si="7"/>
        <v>2937</v>
      </c>
      <c r="N11" s="302">
        <f t="shared" si="8"/>
        <v>5.2173546282757846E-2</v>
      </c>
      <c r="O11" s="296">
        <v>19490</v>
      </c>
      <c r="P11" s="304">
        <f t="shared" si="9"/>
        <v>5.0390730261385075E-2</v>
      </c>
      <c r="Q11" s="303">
        <f t="shared" si="10"/>
        <v>935</v>
      </c>
      <c r="R11" s="304">
        <f t="shared" si="1"/>
        <v>0.88181905957323559</v>
      </c>
      <c r="S11" s="303">
        <f t="shared" si="2"/>
        <v>9133</v>
      </c>
      <c r="T11" s="302">
        <f t="shared" si="11"/>
        <v>5.4164466553650335E-2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35486</v>
      </c>
      <c r="D12" s="296">
        <v>13225</v>
      </c>
      <c r="E12" s="296">
        <v>23118</v>
      </c>
      <c r="F12" s="302">
        <f t="shared" si="0"/>
        <v>0.14907913743293438</v>
      </c>
      <c r="G12" s="296">
        <v>36702</v>
      </c>
      <c r="H12" s="304">
        <f t="shared" si="3"/>
        <v>0.5875940825330912</v>
      </c>
      <c r="I12" s="303">
        <f t="shared" si="4"/>
        <v>13584</v>
      </c>
      <c r="J12" s="302">
        <f t="shared" si="5"/>
        <v>0.11137782336500499</v>
      </c>
      <c r="K12" s="296">
        <v>48144</v>
      </c>
      <c r="L12" s="304">
        <f t="shared" si="6"/>
        <v>0.31175412784044476</v>
      </c>
      <c r="M12" s="303">
        <f t="shared" si="7"/>
        <v>11442</v>
      </c>
      <c r="N12" s="302">
        <f t="shared" si="8"/>
        <v>0.13537284894837476</v>
      </c>
      <c r="O12" s="296">
        <v>48247</v>
      </c>
      <c r="P12" s="304">
        <f t="shared" si="9"/>
        <v>2.1394150880691409E-3</v>
      </c>
      <c r="Q12" s="303">
        <f t="shared" si="10"/>
        <v>103</v>
      </c>
      <c r="R12" s="304">
        <f t="shared" si="1"/>
        <v>0.35960660542185652</v>
      </c>
      <c r="S12" s="303">
        <f t="shared" si="2"/>
        <v>12761</v>
      </c>
      <c r="T12" s="302">
        <f t="shared" si="11"/>
        <v>0.13408276130394908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10544</v>
      </c>
      <c r="D13" s="296">
        <v>3215</v>
      </c>
      <c r="E13" s="296">
        <v>4159</v>
      </c>
      <c r="F13" s="297">
        <f t="shared" si="0"/>
        <v>2.6819799834915396E-2</v>
      </c>
      <c r="G13" s="296">
        <v>9476</v>
      </c>
      <c r="H13" s="308">
        <f t="shared" si="3"/>
        <v>1.2784323154604471</v>
      </c>
      <c r="I13" s="299">
        <f t="shared" si="4"/>
        <v>5317</v>
      </c>
      <c r="J13" s="297">
        <f t="shared" si="5"/>
        <v>2.8756368977352387E-2</v>
      </c>
      <c r="K13" s="296">
        <v>15942</v>
      </c>
      <c r="L13" s="304">
        <f t="shared" si="6"/>
        <v>0.6823554242296328</v>
      </c>
      <c r="M13" s="303">
        <f t="shared" si="7"/>
        <v>6466</v>
      </c>
      <c r="N13" s="302">
        <f t="shared" si="8"/>
        <v>4.4826228770666963E-2</v>
      </c>
      <c r="O13" s="296">
        <v>14063</v>
      </c>
      <c r="P13" s="304">
        <f t="shared" si="9"/>
        <v>-0.11786475975410859</v>
      </c>
      <c r="Q13" s="303">
        <f t="shared" si="10"/>
        <v>-1879</v>
      </c>
      <c r="R13" s="304">
        <f t="shared" si="1"/>
        <v>0.33374430955993928</v>
      </c>
      <c r="S13" s="303">
        <f t="shared" si="2"/>
        <v>3519</v>
      </c>
      <c r="T13" s="302">
        <f t="shared" si="11"/>
        <v>3.9082344440430204E-2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9741</v>
      </c>
      <c r="D14" s="296">
        <v>866</v>
      </c>
      <c r="E14" s="296">
        <v>5034</v>
      </c>
      <c r="F14" s="302">
        <f t="shared" si="0"/>
        <v>3.2462340074288075E-2</v>
      </c>
      <c r="G14" s="296">
        <v>4983</v>
      </c>
      <c r="H14" s="304">
        <f t="shared" si="3"/>
        <v>-1.0131108462455352E-2</v>
      </c>
      <c r="I14" s="303">
        <f t="shared" si="4"/>
        <v>-51</v>
      </c>
      <c r="J14" s="302">
        <f t="shared" si="5"/>
        <v>1.5121674399973296E-2</v>
      </c>
      <c r="K14" s="296">
        <v>6449</v>
      </c>
      <c r="L14" s="304">
        <f t="shared" si="6"/>
        <v>0.29420028095524775</v>
      </c>
      <c r="M14" s="303">
        <f t="shared" si="7"/>
        <v>1466</v>
      </c>
      <c r="N14" s="302">
        <f t="shared" si="8"/>
        <v>1.813350579237431E-2</v>
      </c>
      <c r="O14" s="296">
        <v>5126</v>
      </c>
      <c r="P14" s="304">
        <f t="shared" si="9"/>
        <v>-0.20514808497441461</v>
      </c>
      <c r="Q14" s="303">
        <f t="shared" si="10"/>
        <v>-1323</v>
      </c>
      <c r="R14" s="304">
        <f t="shared" si="1"/>
        <v>-0.47377066009649937</v>
      </c>
      <c r="S14" s="303">
        <f t="shared" si="2"/>
        <v>-4615</v>
      </c>
      <c r="T14" s="302">
        <f t="shared" si="11"/>
        <v>1.4245615985326403E-2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9924</v>
      </c>
      <c r="D15" s="296">
        <v>3282</v>
      </c>
      <c r="E15" s="296">
        <v>474</v>
      </c>
      <c r="F15" s="297">
        <f t="shared" si="0"/>
        <v>3.0566446553858852E-3</v>
      </c>
      <c r="G15" s="296">
        <v>5175</v>
      </c>
      <c r="H15" s="308">
        <f t="shared" si="3"/>
        <v>9.9177215189873422</v>
      </c>
      <c r="I15" s="299">
        <f t="shared" si="4"/>
        <v>4701</v>
      </c>
      <c r="J15" s="297">
        <f t="shared" si="5"/>
        <v>1.5704327718214291E-2</v>
      </c>
      <c r="K15" s="296">
        <v>6685</v>
      </c>
      <c r="L15" s="304">
        <f t="shared" si="6"/>
        <v>0.29178743961352649</v>
      </c>
      <c r="M15" s="303">
        <f t="shared" si="7"/>
        <v>1510</v>
      </c>
      <c r="N15" s="302">
        <f t="shared" si="8"/>
        <v>1.8797098189180069E-2</v>
      </c>
      <c r="O15" s="296">
        <v>13110</v>
      </c>
      <c r="P15" s="304">
        <f t="shared" si="9"/>
        <v>0.96110695587135386</v>
      </c>
      <c r="Q15" s="303">
        <f t="shared" si="10"/>
        <v>6425</v>
      </c>
      <c r="R15" s="304">
        <f t="shared" si="1"/>
        <v>0.32103990326481258</v>
      </c>
      <c r="S15" s="303">
        <f t="shared" si="2"/>
        <v>3186</v>
      </c>
      <c r="T15" s="302">
        <f t="shared" si="11"/>
        <v>3.6433871550454383E-2</v>
      </c>
      <c r="V15" s="37"/>
      <c r="W15" s="101"/>
      <c r="AE15" s="1"/>
    </row>
    <row r="16" spans="1:31" s="4" customFormat="1" x14ac:dyDescent="0.25">
      <c r="B16" s="278" t="s">
        <v>203</v>
      </c>
      <c r="C16" s="296">
        <f>C6-SUM(C7:C15)</f>
        <v>12959</v>
      </c>
      <c r="D16" s="296">
        <f>D6-SUM(D7:D15)</f>
        <v>28160</v>
      </c>
      <c r="E16" s="296">
        <f>E6-SUM(E7:E15)</f>
        <v>2886</v>
      </c>
      <c r="F16" s="302">
        <f t="shared" si="0"/>
        <v>1.8610709863805201E-2</v>
      </c>
      <c r="G16" s="296">
        <f>G6-SUM(G7:G15)</f>
        <v>9641</v>
      </c>
      <c r="H16" s="304">
        <f t="shared" si="3"/>
        <v>2.3406098406098406</v>
      </c>
      <c r="I16" s="303">
        <f t="shared" si="4"/>
        <v>6755</v>
      </c>
      <c r="J16" s="302">
        <f t="shared" si="5"/>
        <v>2.9257086672715742E-2</v>
      </c>
      <c r="K16" s="296">
        <f>K6-SUM(K7:K15)</f>
        <v>10146</v>
      </c>
      <c r="L16" s="304">
        <f t="shared" si="6"/>
        <v>5.2380458458666013E-2</v>
      </c>
      <c r="M16" s="303">
        <f t="shared" si="7"/>
        <v>505</v>
      </c>
      <c r="N16" s="302">
        <f t="shared" si="8"/>
        <v>2.852884939826791E-2</v>
      </c>
      <c r="O16" s="296">
        <f>O6-SUM(O7:O15)</f>
        <v>10515</v>
      </c>
      <c r="P16" s="304">
        <f t="shared" si="9"/>
        <v>3.6369012418687063E-2</v>
      </c>
      <c r="Q16" s="303">
        <f t="shared" si="10"/>
        <v>369</v>
      </c>
      <c r="R16" s="304">
        <f t="shared" si="1"/>
        <v>-0.18859479898140286</v>
      </c>
      <c r="S16" s="303">
        <f t="shared" si="2"/>
        <v>-2444</v>
      </c>
      <c r="T16" s="302">
        <f t="shared" si="11"/>
        <v>2.922213267376261E-2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182</v>
      </c>
    </row>
    <row r="18" spans="2:31" s="4" customFormat="1" x14ac:dyDescent="0.25">
      <c r="B18" s="157" t="s">
        <v>183</v>
      </c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185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186</v>
      </c>
      <c r="O44" s="15">
        <v>2021</v>
      </c>
      <c r="P44" s="15" t="s">
        <v>186</v>
      </c>
      <c r="Q44" s="15" t="s">
        <v>187</v>
      </c>
      <c r="R44" s="15" t="s">
        <v>188</v>
      </c>
      <c r="S44" s="15" t="s">
        <v>189</v>
      </c>
      <c r="T44" s="110"/>
      <c r="AE44" s="1"/>
    </row>
    <row r="45" spans="2:31" s="4" customFormat="1" ht="18.75" hidden="1" x14ac:dyDescent="0.3">
      <c r="B45" s="267" t="s">
        <v>173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174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175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176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177</v>
      </c>
    </row>
    <row r="49" spans="2:31" s="4" customFormat="1" hidden="1" x14ac:dyDescent="0.25">
      <c r="B49" s="278" t="s">
        <v>178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179</v>
      </c>
    </row>
    <row r="50" spans="2:31" s="4" customFormat="1" hidden="1" x14ac:dyDescent="0.25">
      <c r="B50" s="278" t="s">
        <v>180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181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182</v>
      </c>
    </row>
    <row r="52" spans="2:31" s="4" customFormat="1" hidden="1" x14ac:dyDescent="0.25">
      <c r="B52" s="66" t="s">
        <v>183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28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2019</v>
      </c>
      <c r="D135" s="218">
        <v>2020</v>
      </c>
      <c r="E135" s="218">
        <v>2021</v>
      </c>
      <c r="F135" s="218">
        <v>2022</v>
      </c>
      <c r="G135" s="209" t="str">
        <f>CONCATENATE("var. ",RIGHT(F135,2),"/",RIGHT(E135,2))</f>
        <v>var. 22/21</v>
      </c>
      <c r="H135" s="209" t="str">
        <f>CONCATENATE("dif. ",RIGHT(F135,2),"/",RIGHT(E135,2))</f>
        <v>dif. 22/21</v>
      </c>
      <c r="I135" s="209" t="str">
        <f>CONCATENATE("%/s total Península ",RIGHT(F135,4))</f>
        <v>%/s total Península 2022</v>
      </c>
      <c r="J135" s="218">
        <v>2023</v>
      </c>
      <c r="K135" s="209" t="str">
        <f>CONCATENATE("%/s total España ",RIGHT(J135,4))</f>
        <v>%/s total España 2023</v>
      </c>
      <c r="L135" s="209" t="str">
        <f>CONCATENATE("var. ",RIGHT(J135,2),"/",RIGHT(F135,2))</f>
        <v>var. 23/22</v>
      </c>
      <c r="M135" s="209" t="str">
        <f>CONCATENATE("dif. ",RIGHT(J135,2),"/",RIGHT(F135,2))</f>
        <v>dif. 23/22</v>
      </c>
      <c r="N135" s="209" t="str">
        <f>CONCATENATE("var. ",RIGHT(J135,2),"/",RIGHT(C135,2))</f>
        <v>var. 23/19</v>
      </c>
      <c r="O135" s="209" t="str">
        <f>CONCATENATE("dif. ",RIGHT(J135,2),"/",RIGHT(C135,2))</f>
        <v>dif. 23/19</v>
      </c>
      <c r="Z135" s="1"/>
    </row>
    <row r="136" spans="1:31" ht="18.75" x14ac:dyDescent="0.3">
      <c r="A136" s="4"/>
      <c r="B136" s="267" t="s">
        <v>202</v>
      </c>
      <c r="C136" s="271">
        <v>632407</v>
      </c>
      <c r="D136" s="271">
        <v>248294</v>
      </c>
      <c r="E136" s="271">
        <v>384253</v>
      </c>
      <c r="F136" s="271">
        <v>593573</v>
      </c>
      <c r="G136" s="272">
        <f>F136/E136-1</f>
        <v>0.54474525898301374</v>
      </c>
      <c r="H136" s="271">
        <f>F136-E136</f>
        <v>209320</v>
      </c>
      <c r="I136" s="272">
        <f>F136/F$136</f>
        <v>1</v>
      </c>
      <c r="J136" s="271">
        <v>612478</v>
      </c>
      <c r="K136" s="272">
        <f>H136/H$136</f>
        <v>1</v>
      </c>
      <c r="L136" s="272">
        <f>J136/F136-1</f>
        <v>3.1849494501939857E-2</v>
      </c>
      <c r="M136" s="271">
        <f>J136-F136</f>
        <v>18905</v>
      </c>
      <c r="N136" s="272">
        <f>J136/C136-1</f>
        <v>-3.1512933917556274E-2</v>
      </c>
      <c r="O136" s="271">
        <f>J136-C136</f>
        <v>-19929</v>
      </c>
      <c r="Q136" s="37"/>
      <c r="R136" s="101"/>
      <c r="Z136" s="1" t="s">
        <v>175</v>
      </c>
      <c r="AE136"/>
    </row>
    <row r="137" spans="1:31" s="4" customFormat="1" x14ac:dyDescent="0.25">
      <c r="B137" s="278" t="s">
        <v>44</v>
      </c>
      <c r="C137" s="296">
        <v>109920</v>
      </c>
      <c r="D137" s="296">
        <v>49521</v>
      </c>
      <c r="E137" s="296">
        <v>120918</v>
      </c>
      <c r="F137" s="296">
        <v>120397</v>
      </c>
      <c r="G137" s="302">
        <f t="shared" ref="G137:G146" si="12">F137/E137-1</f>
        <v>-4.3087050728592979E-3</v>
      </c>
      <c r="H137" s="310">
        <f t="shared" ref="H137:H146" si="13">F137-E137</f>
        <v>-521</v>
      </c>
      <c r="I137" s="304">
        <f t="shared" ref="I137:K146" si="14">F137/F$136</f>
        <v>0.20283436072732419</v>
      </c>
      <c r="J137" s="296">
        <v>106138</v>
      </c>
      <c r="K137" s="304">
        <f t="shared" si="14"/>
        <v>-2.4890120389833748E-3</v>
      </c>
      <c r="L137" s="304">
        <f t="shared" ref="L137:L146" si="15">J137/F137-1</f>
        <v>-0.11843318355108512</v>
      </c>
      <c r="M137" s="303">
        <f t="shared" ref="M137:M146" si="16">J137-F137</f>
        <v>-14259</v>
      </c>
      <c r="N137" s="302">
        <f t="shared" ref="N137:N145" si="17">J137/C137-1</f>
        <v>-3.4406841339155725E-2</v>
      </c>
      <c r="O137" s="296">
        <f t="shared" ref="O137:O146" si="18">J137-C137</f>
        <v>-3782</v>
      </c>
      <c r="Q137" s="37"/>
      <c r="R137" s="101"/>
      <c r="Z137" s="1" t="s">
        <v>177</v>
      </c>
    </row>
    <row r="138" spans="1:31" s="4" customFormat="1" x14ac:dyDescent="0.25">
      <c r="B138" s="278" t="s">
        <v>45</v>
      </c>
      <c r="C138" s="296">
        <v>76491</v>
      </c>
      <c r="D138" s="296">
        <v>26848</v>
      </c>
      <c r="E138" s="296">
        <v>39986</v>
      </c>
      <c r="F138" s="296">
        <v>75857</v>
      </c>
      <c r="G138" s="302">
        <f t="shared" si="12"/>
        <v>0.89708898114340019</v>
      </c>
      <c r="H138" s="310">
        <f t="shared" si="13"/>
        <v>35871</v>
      </c>
      <c r="I138" s="304">
        <f t="shared" si="14"/>
        <v>0.12779725492904831</v>
      </c>
      <c r="J138" s="296">
        <v>67064</v>
      </c>
      <c r="K138" s="304">
        <f t="shared" si="14"/>
        <v>0.17136919549015861</v>
      </c>
      <c r="L138" s="304">
        <f t="shared" si="15"/>
        <v>-0.1159154725338466</v>
      </c>
      <c r="M138" s="303">
        <f t="shared" si="16"/>
        <v>-8793</v>
      </c>
      <c r="N138" s="302">
        <f t="shared" si="17"/>
        <v>-0.12324325737668484</v>
      </c>
      <c r="O138" s="296">
        <f t="shared" si="18"/>
        <v>-9427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4565</v>
      </c>
      <c r="D139" s="296">
        <v>681</v>
      </c>
      <c r="E139" s="296">
        <v>2535</v>
      </c>
      <c r="F139" s="296">
        <v>3247</v>
      </c>
      <c r="G139" s="302">
        <f t="shared" si="12"/>
        <v>0.28086785009861925</v>
      </c>
      <c r="H139" s="311">
        <f t="shared" si="13"/>
        <v>712</v>
      </c>
      <c r="I139" s="308">
        <f t="shared" si="14"/>
        <v>5.4702622929277446E-3</v>
      </c>
      <c r="J139" s="296">
        <v>5439</v>
      </c>
      <c r="K139" s="308">
        <f t="shared" si="14"/>
        <v>3.4014905407987769E-3</v>
      </c>
      <c r="L139" s="304">
        <f t="shared" si="15"/>
        <v>0.67508469356328926</v>
      </c>
      <c r="M139" s="303">
        <f t="shared" si="16"/>
        <v>2192</v>
      </c>
      <c r="N139" s="302">
        <f t="shared" si="17"/>
        <v>0.1914567360350492</v>
      </c>
      <c r="O139" s="296">
        <f t="shared" si="18"/>
        <v>874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284219</v>
      </c>
      <c r="D140" s="296">
        <v>74813</v>
      </c>
      <c r="E140" s="296">
        <v>114704</v>
      </c>
      <c r="F140" s="296">
        <v>244952</v>
      </c>
      <c r="G140" s="302">
        <f t="shared" si="12"/>
        <v>1.1355140186915889</v>
      </c>
      <c r="H140" s="310">
        <f t="shared" si="13"/>
        <v>130248</v>
      </c>
      <c r="I140" s="304">
        <f t="shared" si="14"/>
        <v>0.4126737570610523</v>
      </c>
      <c r="J140" s="296">
        <v>249820</v>
      </c>
      <c r="K140" s="304">
        <f t="shared" si="14"/>
        <v>0.62224345499713363</v>
      </c>
      <c r="L140" s="304">
        <f t="shared" si="15"/>
        <v>1.987328129592747E-2</v>
      </c>
      <c r="M140" s="303">
        <f t="shared" si="16"/>
        <v>4868</v>
      </c>
      <c r="N140" s="302">
        <f t="shared" si="17"/>
        <v>-0.12102991003416375</v>
      </c>
      <c r="O140" s="296">
        <f t="shared" si="18"/>
        <v>-34399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19123</v>
      </c>
      <c r="D141" s="296">
        <v>25621</v>
      </c>
      <c r="E141" s="296">
        <v>20278</v>
      </c>
      <c r="F141" s="296">
        <v>32271</v>
      </c>
      <c r="G141" s="302">
        <f t="shared" si="12"/>
        <v>0.59142913502317773</v>
      </c>
      <c r="H141" s="311">
        <f t="shared" si="13"/>
        <v>11993</v>
      </c>
      <c r="I141" s="308">
        <f t="shared" si="14"/>
        <v>5.4367365092414917E-2</v>
      </c>
      <c r="J141" s="296">
        <v>36164</v>
      </c>
      <c r="K141" s="308">
        <f t="shared" si="14"/>
        <v>5.7295050640168162E-2</v>
      </c>
      <c r="L141" s="304">
        <f t="shared" si="15"/>
        <v>0.12063462551516846</v>
      </c>
      <c r="M141" s="303">
        <f t="shared" si="16"/>
        <v>3893</v>
      </c>
      <c r="N141" s="302">
        <f t="shared" si="17"/>
        <v>0.89112586937196037</v>
      </c>
      <c r="O141" s="296">
        <f t="shared" si="18"/>
        <v>17041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59066</v>
      </c>
      <c r="D142" s="296">
        <v>33780</v>
      </c>
      <c r="E142" s="296">
        <v>51310</v>
      </c>
      <c r="F142" s="296">
        <v>65021</v>
      </c>
      <c r="G142" s="302">
        <f t="shared" si="12"/>
        <v>0.26721886571818354</v>
      </c>
      <c r="H142" s="310">
        <f t="shared" si="13"/>
        <v>13711</v>
      </c>
      <c r="I142" s="304">
        <f t="shared" si="14"/>
        <v>0.10954170759114717</v>
      </c>
      <c r="J142" s="296">
        <v>80309</v>
      </c>
      <c r="K142" s="304">
        <f t="shared" si="14"/>
        <v>6.5502579782151724E-2</v>
      </c>
      <c r="L142" s="304">
        <f t="shared" si="15"/>
        <v>0.23512403684963323</v>
      </c>
      <c r="M142" s="303">
        <f t="shared" si="16"/>
        <v>15288</v>
      </c>
      <c r="N142" s="302">
        <f t="shared" si="17"/>
        <v>0.3596485287644331</v>
      </c>
      <c r="O142" s="296">
        <f t="shared" si="18"/>
        <v>21243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17966</v>
      </c>
      <c r="D143" s="296">
        <v>7339</v>
      </c>
      <c r="E143" s="296">
        <v>10731</v>
      </c>
      <c r="F143" s="296">
        <v>17520</v>
      </c>
      <c r="G143" s="302">
        <f t="shared" si="12"/>
        <v>0.63265306122448983</v>
      </c>
      <c r="H143" s="311">
        <f t="shared" si="13"/>
        <v>6789</v>
      </c>
      <c r="I143" s="308">
        <f t="shared" si="14"/>
        <v>2.951616734588669E-2</v>
      </c>
      <c r="J143" s="296">
        <v>25698</v>
      </c>
      <c r="K143" s="308">
        <f t="shared" si="14"/>
        <v>3.243359449646474E-2</v>
      </c>
      <c r="L143" s="304">
        <f t="shared" si="15"/>
        <v>0.46678082191780823</v>
      </c>
      <c r="M143" s="303">
        <f t="shared" si="16"/>
        <v>8178</v>
      </c>
      <c r="N143" s="302">
        <f t="shared" si="17"/>
        <v>0.43036847378381382</v>
      </c>
      <c r="O143" s="296">
        <f t="shared" si="18"/>
        <v>7732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20687</v>
      </c>
      <c r="D144" s="296">
        <v>6781</v>
      </c>
      <c r="E144" s="296">
        <v>11021</v>
      </c>
      <c r="F144" s="296">
        <v>9118</v>
      </c>
      <c r="G144" s="302">
        <f t="shared" si="12"/>
        <v>-0.17267035659196084</v>
      </c>
      <c r="H144" s="310">
        <f t="shared" si="13"/>
        <v>-1903</v>
      </c>
      <c r="I144" s="304">
        <f t="shared" si="14"/>
        <v>1.536121083674628E-2</v>
      </c>
      <c r="J144" s="296">
        <v>11280</v>
      </c>
      <c r="K144" s="304">
        <f t="shared" si="14"/>
        <v>-9.0913433976686411E-3</v>
      </c>
      <c r="L144" s="304">
        <f t="shared" si="15"/>
        <v>0.23711340206185572</v>
      </c>
      <c r="M144" s="303">
        <f t="shared" si="16"/>
        <v>2162</v>
      </c>
      <c r="N144" s="302">
        <f t="shared" si="17"/>
        <v>-0.45473002368637305</v>
      </c>
      <c r="O144" s="296">
        <f t="shared" si="18"/>
        <v>-9407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19152</v>
      </c>
      <c r="D145" s="296">
        <v>15343</v>
      </c>
      <c r="E145" s="296">
        <v>4744</v>
      </c>
      <c r="F145" s="296">
        <v>9037</v>
      </c>
      <c r="G145" s="302">
        <f t="shared" si="12"/>
        <v>0.9049325463743676</v>
      </c>
      <c r="H145" s="311">
        <f t="shared" si="13"/>
        <v>4293</v>
      </c>
      <c r="I145" s="308">
        <f t="shared" si="14"/>
        <v>1.5224749104153995E-2</v>
      </c>
      <c r="J145" s="296">
        <v>15069</v>
      </c>
      <c r="K145" s="308">
        <f t="shared" si="14"/>
        <v>2.0509268106248806E-2</v>
      </c>
      <c r="L145" s="304">
        <f t="shared" si="15"/>
        <v>0.66747814540223516</v>
      </c>
      <c r="M145" s="303">
        <f t="shared" si="16"/>
        <v>6032</v>
      </c>
      <c r="N145" s="302">
        <f t="shared" si="17"/>
        <v>-0.21318922305764409</v>
      </c>
      <c r="O145" s="296">
        <f t="shared" si="18"/>
        <v>-4083</v>
      </c>
      <c r="Q145" s="37"/>
      <c r="R145" s="101"/>
      <c r="Z145" s="1"/>
    </row>
    <row r="146" spans="2:31" s="4" customFormat="1" x14ac:dyDescent="0.25">
      <c r="B146" s="278" t="s">
        <v>203</v>
      </c>
      <c r="C146" s="296">
        <f>C136-SUM(C137:C145)</f>
        <v>21218</v>
      </c>
      <c r="D146" s="296">
        <f>D136-SUM(D137:D145)</f>
        <v>7567</v>
      </c>
      <c r="E146" s="296">
        <f>E136-SUM(E137:E145)</f>
        <v>8026</v>
      </c>
      <c r="F146" s="296">
        <f>F136-SUM(F137:F145)</f>
        <v>16153</v>
      </c>
      <c r="G146" s="302">
        <f t="shared" si="12"/>
        <v>1.012584101669574</v>
      </c>
      <c r="H146" s="310">
        <f t="shared" si="13"/>
        <v>8127</v>
      </c>
      <c r="I146" s="304">
        <f t="shared" si="14"/>
        <v>2.7213165019298383E-2</v>
      </c>
      <c r="J146" s="296">
        <f>J136-SUM(J137:J145)</f>
        <v>15497</v>
      </c>
      <c r="K146" s="304">
        <f t="shared" si="14"/>
        <v>3.8825721383527613E-2</v>
      </c>
      <c r="L146" s="304">
        <f t="shared" si="15"/>
        <v>-4.0611651086485456E-2</v>
      </c>
      <c r="M146" s="303">
        <f t="shared" si="16"/>
        <v>-656</v>
      </c>
      <c r="N146" s="302">
        <f>J146/C146-1</f>
        <v>-0.26962955980771042</v>
      </c>
      <c r="O146" s="296">
        <f t="shared" si="18"/>
        <v>-5721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182</v>
      </c>
    </row>
    <row r="148" spans="2:31" s="4" customFormat="1" x14ac:dyDescent="0.25">
      <c r="B148" s="157" t="s">
        <v>183</v>
      </c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F00CE-F553-4BCD-8732-E7ED4320A4B1}">
  <sheetPr codeName="Hoja126">
    <tabColor theme="4" tint="0.39997558519241921"/>
  </sheetPr>
  <dimension ref="A1:AE149"/>
  <sheetViews>
    <sheetView showGridLines="0" zoomScaleNormal="100" workbookViewId="0">
      <selection activeCell="J13" sqref="J1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262</v>
      </c>
      <c r="D5" s="285" t="s">
        <v>263</v>
      </c>
      <c r="E5" s="285" t="s">
        <v>269</v>
      </c>
      <c r="F5" s="286" t="str">
        <f>CONCATENATE("%/s total Tenerife ",RIGHT(E5,4))</f>
        <v>%/s total Tenerife 2021</v>
      </c>
      <c r="G5" s="285" t="s">
        <v>264</v>
      </c>
      <c r="H5" s="286" t="str">
        <f>CONCATENATE("var. ",RIGHT(G5,2),"/",RIGHT(E5,2))</f>
        <v>var. 22/21</v>
      </c>
      <c r="I5" s="286" t="str">
        <f>CONCATENATE("dif. ",RIGHT(G5,2),"/",RIGHT(E5,2))</f>
        <v>dif. 22/21</v>
      </c>
      <c r="J5" s="286" t="str">
        <f>CONCATENATE("%/s total Tenerife ",RIGHT(G5,4))</f>
        <v>%/s total Tenerife 2022</v>
      </c>
      <c r="K5" s="285" t="s">
        <v>265</v>
      </c>
      <c r="L5" s="286" t="str">
        <f>CONCATENATE("var. ",RIGHT(K5,2),"/",RIGHT(G5,2))</f>
        <v>var. 23/22</v>
      </c>
      <c r="M5" s="286" t="str">
        <f>CONCATENATE("dif. ",RIGHT(K5,2),"/",RIGHT(G5,2))</f>
        <v>dif. 23/22</v>
      </c>
      <c r="N5" s="286" t="str">
        <f>CONCATENATE("%/s total Tenerife ",RIGHT(K5,4))</f>
        <v>%/s total Tenerife 2023</v>
      </c>
      <c r="O5" s="285" t="s">
        <v>266</v>
      </c>
      <c r="P5" s="286" t="str">
        <f>CONCATENATE("var. ",RIGHT(O5,2),"/",RIGHT(K5,2))</f>
        <v>var. 24/23</v>
      </c>
      <c r="Q5" s="286" t="str">
        <f>CONCATENATE("dif. ",RIGHT(O5,2),"/",RIGHT(K5,2))</f>
        <v>dif. 24/23</v>
      </c>
      <c r="R5" s="286" t="str">
        <f>CONCATENATE("var. ",RIGHT(O5,2),"/",RIGHT(C5,2))</f>
        <v>var. 24/19</v>
      </c>
      <c r="S5" s="286" t="str">
        <f>CONCATENATE("dif. ",RIGHT(O5,2),"/",RIGHT(C5,2))</f>
        <v>dif. 24/19</v>
      </c>
      <c r="T5" s="286" t="str">
        <f>CONCATENATE("%/s total Tenerife ",RIGHT(O5,4))</f>
        <v>%/s total Tenerife 2024</v>
      </c>
      <c r="AE5" s="1"/>
    </row>
    <row r="6" spans="1:31" ht="18.75" x14ac:dyDescent="0.3">
      <c r="A6" s="4"/>
      <c r="B6" s="267" t="s">
        <v>202</v>
      </c>
      <c r="C6" s="287">
        <v>228828</v>
      </c>
      <c r="D6" s="287">
        <v>77391</v>
      </c>
      <c r="E6" s="287">
        <v>229473</v>
      </c>
      <c r="F6" s="288">
        <f>E6/$E$6</f>
        <v>1</v>
      </c>
      <c r="G6" s="287">
        <v>253134</v>
      </c>
      <c r="H6" s="288">
        <f>G6/E6-1</f>
        <v>0.10311016982390075</v>
      </c>
      <c r="I6" s="287">
        <f>G6-E6</f>
        <v>23661</v>
      </c>
      <c r="J6" s="288">
        <f>G6/$G$6</f>
        <v>1</v>
      </c>
      <c r="K6" s="287">
        <v>254990</v>
      </c>
      <c r="L6" s="288">
        <f>K6/G6-1</f>
        <v>7.3320849826574719E-3</v>
      </c>
      <c r="M6" s="287">
        <f>K6-G6</f>
        <v>1856</v>
      </c>
      <c r="N6" s="288">
        <f>K6/$K$6</f>
        <v>1</v>
      </c>
      <c r="O6" s="287">
        <v>242917</v>
      </c>
      <c r="P6" s="288">
        <f>O6/K6-1</f>
        <v>-4.7346954782540474E-2</v>
      </c>
      <c r="Q6" s="287">
        <f>O6-K6</f>
        <v>-12073</v>
      </c>
      <c r="R6" s="288">
        <f>IFERROR(O6/C6-1,"-")</f>
        <v>6.1570262380477914E-2</v>
      </c>
      <c r="S6" s="287">
        <f>O6-C6</f>
        <v>14089</v>
      </c>
      <c r="T6" s="288">
        <f>O6/$O$6</f>
        <v>1</v>
      </c>
      <c r="V6" s="37"/>
      <c r="W6" s="101"/>
      <c r="AE6" s="1" t="s">
        <v>175</v>
      </c>
    </row>
    <row r="7" spans="1:31" s="4" customFormat="1" x14ac:dyDescent="0.25">
      <c r="B7" s="278" t="s">
        <v>44</v>
      </c>
      <c r="C7" s="296">
        <v>59391</v>
      </c>
      <c r="D7" s="296">
        <v>9378</v>
      </c>
      <c r="E7" s="296">
        <v>79916</v>
      </c>
      <c r="F7" s="302">
        <f t="shared" ref="F7:F16" si="0">E7/$E$6</f>
        <v>0.34825883655157686</v>
      </c>
      <c r="G7" s="296">
        <v>52433</v>
      </c>
      <c r="H7" s="304">
        <f>G7/E7-1</f>
        <v>-0.3438985935231994</v>
      </c>
      <c r="I7" s="303">
        <f>G7-E7</f>
        <v>-27483</v>
      </c>
      <c r="J7" s="302">
        <f>G7/$G$6</f>
        <v>0.20713535123689431</v>
      </c>
      <c r="K7" s="296">
        <v>44230</v>
      </c>
      <c r="L7" s="304">
        <f>K7/G7-1</f>
        <v>-0.15644727557072835</v>
      </c>
      <c r="M7" s="303">
        <f>K7-G7</f>
        <v>-8203</v>
      </c>
      <c r="N7" s="302">
        <f>K7/$K$6</f>
        <v>0.17345778265814346</v>
      </c>
      <c r="O7" s="296">
        <v>34305</v>
      </c>
      <c r="P7" s="304">
        <f>O7/K7-1</f>
        <v>-0.22439520687316306</v>
      </c>
      <c r="Q7" s="303">
        <f>O7-K7</f>
        <v>-9925</v>
      </c>
      <c r="R7" s="304">
        <f t="shared" ref="R7:R16" si="1">IFERROR(O7/C7-1,"-")</f>
        <v>-0.42238723038844272</v>
      </c>
      <c r="S7" s="303">
        <f t="shared" ref="S7:S16" si="2">O7-C7</f>
        <v>-25086</v>
      </c>
      <c r="T7" s="302">
        <f>O7/$O$6</f>
        <v>0.14122107551138866</v>
      </c>
      <c r="V7" s="37"/>
      <c r="W7" s="101"/>
      <c r="AE7" s="1" t="s">
        <v>177</v>
      </c>
    </row>
    <row r="8" spans="1:31" s="4" customFormat="1" x14ac:dyDescent="0.25">
      <c r="B8" s="278" t="s">
        <v>45</v>
      </c>
      <c r="C8" s="296">
        <v>28236</v>
      </c>
      <c r="D8" s="296">
        <v>5079</v>
      </c>
      <c r="E8" s="296">
        <v>28769</v>
      </c>
      <c r="F8" s="302">
        <f t="shared" si="0"/>
        <v>0.12536986922208712</v>
      </c>
      <c r="G8" s="296">
        <v>29124</v>
      </c>
      <c r="H8" s="304">
        <f t="shared" ref="H8:H16" si="3">G8/E8-1</f>
        <v>1.2339671173833056E-2</v>
      </c>
      <c r="I8" s="303">
        <f t="shared" ref="I8:I16" si="4">G8-E8</f>
        <v>355</v>
      </c>
      <c r="J8" s="302">
        <f t="shared" ref="J8:J16" si="5">G8/$G$6</f>
        <v>0.11505368698001849</v>
      </c>
      <c r="K8" s="296">
        <v>26923</v>
      </c>
      <c r="L8" s="304">
        <f t="shared" ref="L8:L16" si="6">K8/G8-1</f>
        <v>-7.5573410245845296E-2</v>
      </c>
      <c r="M8" s="303">
        <f t="shared" ref="M8:M16" si="7">K8-G8</f>
        <v>-2201</v>
      </c>
      <c r="N8" s="302">
        <f t="shared" ref="N8:N16" si="8">K8/$K$6</f>
        <v>0.10558453272677359</v>
      </c>
      <c r="O8" s="296">
        <v>27022</v>
      </c>
      <c r="P8" s="304">
        <f t="shared" ref="P8:P16" si="9">O8/K8-1</f>
        <v>3.6771533632953268E-3</v>
      </c>
      <c r="Q8" s="303">
        <f t="shared" ref="Q8:Q16" si="10">O8-K8</f>
        <v>99</v>
      </c>
      <c r="R8" s="304">
        <f t="shared" si="1"/>
        <v>-4.299475846437173E-2</v>
      </c>
      <c r="S8" s="303">
        <f t="shared" si="2"/>
        <v>-1214</v>
      </c>
      <c r="T8" s="302">
        <f t="shared" ref="T8:T16" si="11">O8/$O$6</f>
        <v>0.111239641523648</v>
      </c>
      <c r="V8" s="37"/>
      <c r="W8" s="101"/>
      <c r="AE8" s="1"/>
    </row>
    <row r="9" spans="1:31" s="4" customFormat="1" x14ac:dyDescent="0.25">
      <c r="B9" s="278" t="s">
        <v>46</v>
      </c>
      <c r="C9" s="296">
        <v>3309</v>
      </c>
      <c r="D9" s="296">
        <v>538</v>
      </c>
      <c r="E9" s="296">
        <v>1161</v>
      </c>
      <c r="F9" s="297">
        <f t="shared" si="0"/>
        <v>5.0594187551476644E-3</v>
      </c>
      <c r="G9" s="296">
        <v>1046</v>
      </c>
      <c r="H9" s="308">
        <f t="shared" si="3"/>
        <v>-9.9052540913006082E-2</v>
      </c>
      <c r="I9" s="299">
        <f t="shared" si="4"/>
        <v>-115</v>
      </c>
      <c r="J9" s="297">
        <f t="shared" si="5"/>
        <v>4.1321987563898962E-3</v>
      </c>
      <c r="K9" s="296">
        <v>10008</v>
      </c>
      <c r="L9" s="304">
        <f t="shared" si="6"/>
        <v>8.5678776290630978</v>
      </c>
      <c r="M9" s="303">
        <f t="shared" si="7"/>
        <v>8962</v>
      </c>
      <c r="N9" s="302">
        <f t="shared" si="8"/>
        <v>3.9248597984234676E-2</v>
      </c>
      <c r="O9" s="296">
        <v>4880</v>
      </c>
      <c r="P9" s="304">
        <f t="shared" si="9"/>
        <v>-0.51239008792965635</v>
      </c>
      <c r="Q9" s="303">
        <f t="shared" si="10"/>
        <v>-5128</v>
      </c>
      <c r="R9" s="304">
        <f t="shared" si="1"/>
        <v>0.47476579026896348</v>
      </c>
      <c r="S9" s="303">
        <f t="shared" si="2"/>
        <v>1571</v>
      </c>
      <c r="T9" s="302">
        <f t="shared" si="11"/>
        <v>2.008916625843395E-2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40393</v>
      </c>
      <c r="D10" s="296">
        <v>8752</v>
      </c>
      <c r="E10" s="296">
        <v>27671</v>
      </c>
      <c r="F10" s="302">
        <f t="shared" si="0"/>
        <v>0.12058499256993198</v>
      </c>
      <c r="G10" s="296">
        <v>57851</v>
      </c>
      <c r="H10" s="304">
        <f t="shared" si="3"/>
        <v>1.0906725452639949</v>
      </c>
      <c r="I10" s="303">
        <f t="shared" si="4"/>
        <v>30180</v>
      </c>
      <c r="J10" s="302">
        <f t="shared" si="5"/>
        <v>0.22853903466148365</v>
      </c>
      <c r="K10" s="296">
        <v>55853</v>
      </c>
      <c r="L10" s="304">
        <f t="shared" si="6"/>
        <v>-3.4537000224715175E-2</v>
      </c>
      <c r="M10" s="303">
        <f t="shared" si="7"/>
        <v>-1998</v>
      </c>
      <c r="N10" s="302">
        <f t="shared" si="8"/>
        <v>0.21903996235146475</v>
      </c>
      <c r="O10" s="296">
        <v>65310</v>
      </c>
      <c r="P10" s="304">
        <f t="shared" si="9"/>
        <v>0.16931946359192884</v>
      </c>
      <c r="Q10" s="303">
        <f t="shared" si="10"/>
        <v>9457</v>
      </c>
      <c r="R10" s="304">
        <f t="shared" si="1"/>
        <v>0.61686430817220805</v>
      </c>
      <c r="S10" s="303">
        <f t="shared" si="2"/>
        <v>24917</v>
      </c>
      <c r="T10" s="302">
        <f>O10/$O$6</f>
        <v>0.26885726400375437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6336</v>
      </c>
      <c r="D11" s="296">
        <v>1451</v>
      </c>
      <c r="E11" s="296">
        <v>16373</v>
      </c>
      <c r="F11" s="297">
        <f t="shared" si="0"/>
        <v>7.1350442099942041E-2</v>
      </c>
      <c r="G11" s="296">
        <v>8840</v>
      </c>
      <c r="H11" s="308">
        <f t="shared" si="3"/>
        <v>-0.46008672815000307</v>
      </c>
      <c r="I11" s="299">
        <f t="shared" si="4"/>
        <v>-7533</v>
      </c>
      <c r="J11" s="297">
        <f t="shared" si="5"/>
        <v>3.4922215111363938E-2</v>
      </c>
      <c r="K11" s="296">
        <v>12945</v>
      </c>
      <c r="L11" s="304">
        <f t="shared" si="6"/>
        <v>0.46436651583710398</v>
      </c>
      <c r="M11" s="303">
        <f t="shared" si="7"/>
        <v>4105</v>
      </c>
      <c r="N11" s="302">
        <f t="shared" si="8"/>
        <v>5.0766696733205226E-2</v>
      </c>
      <c r="O11" s="296">
        <v>8706</v>
      </c>
      <c r="P11" s="304">
        <f t="shared" si="9"/>
        <v>-0.32746234067207414</v>
      </c>
      <c r="Q11" s="303">
        <f t="shared" si="10"/>
        <v>-4239</v>
      </c>
      <c r="R11" s="304">
        <f t="shared" si="1"/>
        <v>0.37405303030303028</v>
      </c>
      <c r="S11" s="303">
        <f t="shared" si="2"/>
        <v>2370</v>
      </c>
      <c r="T11" s="302">
        <f t="shared" si="11"/>
        <v>3.5839401935640572E-2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34639</v>
      </c>
      <c r="D12" s="296">
        <v>13715</v>
      </c>
      <c r="E12" s="296">
        <v>25464</v>
      </c>
      <c r="F12" s="302">
        <f t="shared" si="0"/>
        <v>0.11096730334287694</v>
      </c>
      <c r="G12" s="296">
        <v>38799</v>
      </c>
      <c r="H12" s="304">
        <f t="shared" si="3"/>
        <v>0.52368049010367579</v>
      </c>
      <c r="I12" s="303">
        <f t="shared" si="4"/>
        <v>13335</v>
      </c>
      <c r="J12" s="302">
        <f t="shared" si="5"/>
        <v>0.15327455023821376</v>
      </c>
      <c r="K12" s="296">
        <v>40048</v>
      </c>
      <c r="L12" s="304">
        <f t="shared" si="6"/>
        <v>3.2191551328642598E-2</v>
      </c>
      <c r="M12" s="303">
        <f t="shared" si="7"/>
        <v>1249</v>
      </c>
      <c r="N12" s="302">
        <f t="shared" si="8"/>
        <v>0.15705713949566649</v>
      </c>
      <c r="O12" s="296">
        <v>43987</v>
      </c>
      <c r="P12" s="304">
        <f t="shared" si="9"/>
        <v>9.8356971634039114E-2</v>
      </c>
      <c r="Q12" s="303">
        <f t="shared" si="10"/>
        <v>3939</v>
      </c>
      <c r="R12" s="304">
        <f t="shared" si="1"/>
        <v>0.26986922255261403</v>
      </c>
      <c r="S12" s="303">
        <f t="shared" si="2"/>
        <v>9348</v>
      </c>
      <c r="T12" s="302">
        <f t="shared" si="11"/>
        <v>0.18107831069871602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9832</v>
      </c>
      <c r="D13" s="296">
        <v>4239</v>
      </c>
      <c r="E13" s="296">
        <v>4883</v>
      </c>
      <c r="F13" s="297">
        <f t="shared" si="0"/>
        <v>2.1279191887498747E-2</v>
      </c>
      <c r="G13" s="296">
        <v>9207</v>
      </c>
      <c r="H13" s="308">
        <f t="shared" si="3"/>
        <v>0.88552119598607404</v>
      </c>
      <c r="I13" s="299">
        <f t="shared" si="4"/>
        <v>4324</v>
      </c>
      <c r="J13" s="297">
        <f t="shared" si="5"/>
        <v>3.6372040105240699E-2</v>
      </c>
      <c r="K13" s="296">
        <v>7164</v>
      </c>
      <c r="L13" s="304">
        <f t="shared" si="6"/>
        <v>-0.22189638318670579</v>
      </c>
      <c r="M13" s="303">
        <f t="shared" si="7"/>
        <v>-2043</v>
      </c>
      <c r="N13" s="302">
        <f t="shared" si="8"/>
        <v>2.8095219420369428E-2</v>
      </c>
      <c r="O13" s="296">
        <v>6280</v>
      </c>
      <c r="P13" s="304">
        <f t="shared" si="9"/>
        <v>-0.12339475153545509</v>
      </c>
      <c r="Q13" s="303">
        <f t="shared" si="10"/>
        <v>-884</v>
      </c>
      <c r="R13" s="304">
        <f t="shared" si="1"/>
        <v>-0.36126932465419037</v>
      </c>
      <c r="S13" s="303">
        <f t="shared" si="2"/>
        <v>-3552</v>
      </c>
      <c r="T13" s="302">
        <f t="shared" si="11"/>
        <v>2.5852451660443691E-2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14852</v>
      </c>
      <c r="D14" s="296">
        <v>1763</v>
      </c>
      <c r="E14" s="296">
        <v>18780</v>
      </c>
      <c r="F14" s="302">
        <f t="shared" si="0"/>
        <v>8.1839693558719326E-2</v>
      </c>
      <c r="G14" s="296">
        <v>10551</v>
      </c>
      <c r="H14" s="304">
        <f t="shared" si="3"/>
        <v>-0.4381789137380192</v>
      </c>
      <c r="I14" s="303">
        <f t="shared" si="4"/>
        <v>-8229</v>
      </c>
      <c r="J14" s="302">
        <f t="shared" si="5"/>
        <v>4.1681480954751236E-2</v>
      </c>
      <c r="K14" s="296">
        <v>12385</v>
      </c>
      <c r="L14" s="304">
        <f t="shared" si="6"/>
        <v>0.17382238650364901</v>
      </c>
      <c r="M14" s="303">
        <f t="shared" si="7"/>
        <v>1834</v>
      </c>
      <c r="N14" s="302">
        <f t="shared" si="8"/>
        <v>4.857053217773246E-2</v>
      </c>
      <c r="O14" s="296">
        <v>10024</v>
      </c>
      <c r="P14" s="304">
        <f t="shared" si="9"/>
        <v>-0.19063383124747679</v>
      </c>
      <c r="Q14" s="303">
        <f t="shared" si="10"/>
        <v>-2361</v>
      </c>
      <c r="R14" s="304">
        <f t="shared" si="1"/>
        <v>-0.32507406409911122</v>
      </c>
      <c r="S14" s="303">
        <f t="shared" si="2"/>
        <v>-4828</v>
      </c>
      <c r="T14" s="302">
        <f t="shared" si="11"/>
        <v>4.1265123478389738E-2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11660</v>
      </c>
      <c r="D15" s="296">
        <v>2263</v>
      </c>
      <c r="E15" s="296">
        <v>10574</v>
      </c>
      <c r="F15" s="297">
        <f t="shared" si="0"/>
        <v>4.6079495191155388E-2</v>
      </c>
      <c r="G15" s="296">
        <v>21983</v>
      </c>
      <c r="H15" s="308">
        <f t="shared" si="3"/>
        <v>1.0789672782296198</v>
      </c>
      <c r="I15" s="299">
        <f t="shared" si="4"/>
        <v>11409</v>
      </c>
      <c r="J15" s="297">
        <f t="shared" si="5"/>
        <v>8.6843331990171219E-2</v>
      </c>
      <c r="K15" s="296">
        <v>20856</v>
      </c>
      <c r="L15" s="304">
        <f t="shared" si="6"/>
        <v>-5.1266888049856685E-2</v>
      </c>
      <c r="M15" s="303">
        <f t="shared" si="7"/>
        <v>-1127</v>
      </c>
      <c r="N15" s="302">
        <f t="shared" si="8"/>
        <v>8.1791442801678493E-2</v>
      </c>
      <c r="O15" s="296">
        <v>19799</v>
      </c>
      <c r="P15" s="304">
        <f t="shared" si="9"/>
        <v>-5.0680859225163077E-2</v>
      </c>
      <c r="Q15" s="303">
        <f t="shared" si="10"/>
        <v>-1057</v>
      </c>
      <c r="R15" s="304">
        <f t="shared" si="1"/>
        <v>0.69802744425385943</v>
      </c>
      <c r="S15" s="303">
        <f t="shared" si="2"/>
        <v>8139</v>
      </c>
      <c r="T15" s="302">
        <f t="shared" si="11"/>
        <v>8.150520548170774E-2</v>
      </c>
      <c r="V15" s="37"/>
      <c r="W15" s="101"/>
      <c r="AE15" s="1"/>
    </row>
    <row r="16" spans="1:31" s="4" customFormat="1" x14ac:dyDescent="0.25">
      <c r="B16" s="278" t="s">
        <v>203</v>
      </c>
      <c r="C16" s="296">
        <f>C6-SUM(C7:C15)</f>
        <v>20180</v>
      </c>
      <c r="D16" s="296">
        <f>D6-SUM(D7:D15)</f>
        <v>30213</v>
      </c>
      <c r="E16" s="296">
        <f>E6-SUM(E7:E15)</f>
        <v>15882</v>
      </c>
      <c r="F16" s="302">
        <f t="shared" si="0"/>
        <v>6.921075682106391E-2</v>
      </c>
      <c r="G16" s="296">
        <f>G6-SUM(G7:G15)</f>
        <v>23300</v>
      </c>
      <c r="H16" s="304">
        <f t="shared" si="3"/>
        <v>0.46706963858456119</v>
      </c>
      <c r="I16" s="303">
        <f t="shared" si="4"/>
        <v>7418</v>
      </c>
      <c r="J16" s="302">
        <f t="shared" si="5"/>
        <v>9.2046109965472828E-2</v>
      </c>
      <c r="K16" s="296">
        <f>K6-SUM(K7:K15)</f>
        <v>24578</v>
      </c>
      <c r="L16" s="304">
        <f t="shared" si="6"/>
        <v>5.4849785407725227E-2</v>
      </c>
      <c r="M16" s="303">
        <f t="shared" si="7"/>
        <v>1278</v>
      </c>
      <c r="N16" s="302">
        <f t="shared" si="8"/>
        <v>9.6388093650731407E-2</v>
      </c>
      <c r="O16" s="296">
        <f>O6-SUM(O7:O15)</f>
        <v>22604</v>
      </c>
      <c r="P16" s="304">
        <f t="shared" si="9"/>
        <v>-8.0315729514199741E-2</v>
      </c>
      <c r="Q16" s="303">
        <f t="shared" si="10"/>
        <v>-1974</v>
      </c>
      <c r="R16" s="304">
        <f t="shared" si="1"/>
        <v>0.12011892963330029</v>
      </c>
      <c r="S16" s="303">
        <f t="shared" si="2"/>
        <v>2424</v>
      </c>
      <c r="T16" s="302">
        <f t="shared" si="11"/>
        <v>9.3052359447877264E-2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182</v>
      </c>
    </row>
    <row r="18" spans="2:31" s="4" customFormat="1" x14ac:dyDescent="0.25">
      <c r="B18" s="157" t="s">
        <v>183</v>
      </c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185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186</v>
      </c>
      <c r="O44" s="15">
        <v>2021</v>
      </c>
      <c r="P44" s="15" t="s">
        <v>186</v>
      </c>
      <c r="Q44" s="15" t="s">
        <v>187</v>
      </c>
      <c r="R44" s="15" t="s">
        <v>188</v>
      </c>
      <c r="S44" s="15" t="s">
        <v>189</v>
      </c>
      <c r="T44" s="110"/>
      <c r="AE44" s="1"/>
    </row>
    <row r="45" spans="2:31" s="4" customFormat="1" ht="18.75" hidden="1" x14ac:dyDescent="0.3">
      <c r="B45" s="267" t="s">
        <v>173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174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175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176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177</v>
      </c>
    </row>
    <row r="49" spans="2:31" s="4" customFormat="1" hidden="1" x14ac:dyDescent="0.25">
      <c r="B49" s="278" t="s">
        <v>178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179</v>
      </c>
    </row>
    <row r="50" spans="2:31" s="4" customFormat="1" hidden="1" x14ac:dyDescent="0.25">
      <c r="B50" s="278" t="s">
        <v>180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181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182</v>
      </c>
    </row>
    <row r="52" spans="2:31" s="4" customFormat="1" hidden="1" x14ac:dyDescent="0.25">
      <c r="B52" s="66" t="s">
        <v>183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29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2019</v>
      </c>
      <c r="D135" s="218">
        <v>2020</v>
      </c>
      <c r="E135" s="218">
        <v>2021</v>
      </c>
      <c r="F135" s="218">
        <v>2022</v>
      </c>
      <c r="G135" s="209" t="str">
        <f>CONCATENATE("var. ",RIGHT(F135,2),"/",RIGHT(E135,2))</f>
        <v>var. 22/21</v>
      </c>
      <c r="H135" s="209" t="str">
        <f>CONCATENATE("dif. ",RIGHT(F135,2),"/",RIGHT(E135,2))</f>
        <v>dif. 22/21</v>
      </c>
      <c r="I135" s="209" t="str">
        <f>CONCATENATE("%/s total Península ",RIGHT(F135,4))</f>
        <v>%/s total Península 2022</v>
      </c>
      <c r="J135" s="218">
        <v>2023</v>
      </c>
      <c r="K135" s="209" t="str">
        <f>CONCATENATE("%/s total España ",RIGHT(J135,4))</f>
        <v>%/s total España 2023</v>
      </c>
      <c r="L135" s="209" t="str">
        <f>CONCATENATE("var. ",RIGHT(J135,2),"/",RIGHT(F135,2))</f>
        <v>var. 23/22</v>
      </c>
      <c r="M135" s="209" t="str">
        <f>CONCATENATE("dif. ",RIGHT(J135,2),"/",RIGHT(F135,2))</f>
        <v>dif. 23/22</v>
      </c>
      <c r="N135" s="209" t="str">
        <f>CONCATENATE("var. ",RIGHT(J135,2),"/",RIGHT(C135,2))</f>
        <v>var. 23/19</v>
      </c>
      <c r="O135" s="209" t="str">
        <f>CONCATENATE("dif. ",RIGHT(J135,2),"/",RIGHT(C135,2))</f>
        <v>dif. 23/19</v>
      </c>
      <c r="Z135" s="1"/>
    </row>
    <row r="136" spans="1:31" ht="18.75" x14ac:dyDescent="0.3">
      <c r="A136" s="4"/>
      <c r="B136" s="267" t="s">
        <v>202</v>
      </c>
      <c r="C136" s="271">
        <v>415150</v>
      </c>
      <c r="D136" s="271">
        <v>208389</v>
      </c>
      <c r="E136" s="271">
        <v>416048</v>
      </c>
      <c r="F136" s="271">
        <v>423208</v>
      </c>
      <c r="G136" s="272">
        <f>F136/E136-1</f>
        <v>1.7209552743914225E-2</v>
      </c>
      <c r="H136" s="271">
        <f>F136-E136</f>
        <v>7160</v>
      </c>
      <c r="I136" s="272">
        <f>F136/F$136</f>
        <v>1</v>
      </c>
      <c r="J136" s="271">
        <v>428791</v>
      </c>
      <c r="K136" s="272">
        <f>H136/H$136</f>
        <v>1</v>
      </c>
      <c r="L136" s="272">
        <f>J136/F136-1</f>
        <v>1.3192094667397569E-2</v>
      </c>
      <c r="M136" s="271">
        <f>J136-F136</f>
        <v>5583</v>
      </c>
      <c r="N136" s="272">
        <f>J136/C136-1</f>
        <v>3.2858003131398306E-2</v>
      </c>
      <c r="O136" s="271">
        <f>J136-C136</f>
        <v>13641</v>
      </c>
      <c r="Q136" s="37"/>
      <c r="R136" s="101"/>
      <c r="Z136" s="1" t="s">
        <v>175</v>
      </c>
      <c r="AE136"/>
    </row>
    <row r="137" spans="1:31" s="4" customFormat="1" x14ac:dyDescent="0.25">
      <c r="B137" s="278" t="s">
        <v>44</v>
      </c>
      <c r="C137" s="296">
        <v>113067</v>
      </c>
      <c r="D137" s="296">
        <v>68476</v>
      </c>
      <c r="E137" s="296">
        <v>126666</v>
      </c>
      <c r="F137" s="296">
        <v>86811</v>
      </c>
      <c r="G137" s="302">
        <f t="shared" ref="G137:G146" si="12">F137/E137-1</f>
        <v>-0.31464639287575202</v>
      </c>
      <c r="H137" s="310">
        <f t="shared" ref="H137:H146" si="13">F137-E137</f>
        <v>-39855</v>
      </c>
      <c r="I137" s="304">
        <f t="shared" ref="I137:K146" si="14">F137/F$136</f>
        <v>0.20512608457307044</v>
      </c>
      <c r="J137" s="296">
        <v>75374</v>
      </c>
      <c r="K137" s="304">
        <f t="shared" si="14"/>
        <v>-5.5663407821229054</v>
      </c>
      <c r="L137" s="304">
        <f t="shared" ref="L137:L146" si="15">J137/F137-1</f>
        <v>-0.13174597689232936</v>
      </c>
      <c r="M137" s="303">
        <f t="shared" ref="M137:M146" si="16">J137-F137</f>
        <v>-11437</v>
      </c>
      <c r="N137" s="302">
        <f t="shared" ref="N137:N146" si="17">J137/C137-1</f>
        <v>-0.33336871058752771</v>
      </c>
      <c r="O137" s="296">
        <f t="shared" ref="O137:O146" si="18">J137-C137</f>
        <v>-37693</v>
      </c>
      <c r="Q137" s="37"/>
      <c r="R137" s="101"/>
      <c r="Z137" s="1" t="s">
        <v>177</v>
      </c>
    </row>
    <row r="138" spans="1:31" s="4" customFormat="1" x14ac:dyDescent="0.25">
      <c r="B138" s="278" t="s">
        <v>45</v>
      </c>
      <c r="C138" s="296">
        <v>51328</v>
      </c>
      <c r="D138" s="296">
        <v>24912</v>
      </c>
      <c r="E138" s="296">
        <v>43482</v>
      </c>
      <c r="F138" s="296">
        <v>48094</v>
      </c>
      <c r="G138" s="302">
        <f t="shared" si="12"/>
        <v>0.10606687824847061</v>
      </c>
      <c r="H138" s="310">
        <f t="shared" si="13"/>
        <v>4612</v>
      </c>
      <c r="I138" s="304">
        <f t="shared" si="14"/>
        <v>0.11364151906391183</v>
      </c>
      <c r="J138" s="296">
        <v>51902</v>
      </c>
      <c r="K138" s="304">
        <f t="shared" si="14"/>
        <v>0.64413407821229052</v>
      </c>
      <c r="L138" s="304">
        <f t="shared" si="15"/>
        <v>7.9178275876408799E-2</v>
      </c>
      <c r="M138" s="303">
        <f t="shared" si="16"/>
        <v>3808</v>
      </c>
      <c r="N138" s="302">
        <f t="shared" si="17"/>
        <v>1.118298004987528E-2</v>
      </c>
      <c r="O138" s="296">
        <f t="shared" si="18"/>
        <v>574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5944</v>
      </c>
      <c r="D139" s="296">
        <v>1658</v>
      </c>
      <c r="E139" s="296">
        <v>2415</v>
      </c>
      <c r="F139" s="296">
        <v>3515</v>
      </c>
      <c r="G139" s="302">
        <f t="shared" si="12"/>
        <v>0.45548654244306408</v>
      </c>
      <c r="H139" s="311">
        <f t="shared" si="13"/>
        <v>1100</v>
      </c>
      <c r="I139" s="308">
        <f t="shared" si="14"/>
        <v>8.3056085896296861E-3</v>
      </c>
      <c r="J139" s="296">
        <v>14811</v>
      </c>
      <c r="K139" s="308">
        <f t="shared" si="14"/>
        <v>0.15363128491620112</v>
      </c>
      <c r="L139" s="304">
        <f t="shared" si="15"/>
        <v>3.2136557610241825</v>
      </c>
      <c r="M139" s="303">
        <f t="shared" si="16"/>
        <v>11296</v>
      </c>
      <c r="N139" s="302">
        <f t="shared" si="17"/>
        <v>1.4917563930013458</v>
      </c>
      <c r="O139" s="296">
        <f t="shared" si="18"/>
        <v>8867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72064</v>
      </c>
      <c r="D140" s="296">
        <v>28320</v>
      </c>
      <c r="E140" s="296">
        <v>66989</v>
      </c>
      <c r="F140" s="296">
        <v>97391</v>
      </c>
      <c r="G140" s="302">
        <f t="shared" si="12"/>
        <v>0.45383570436937415</v>
      </c>
      <c r="H140" s="310">
        <f t="shared" si="13"/>
        <v>30402</v>
      </c>
      <c r="I140" s="304">
        <f t="shared" si="14"/>
        <v>0.23012561199221188</v>
      </c>
      <c r="J140" s="296">
        <v>92103</v>
      </c>
      <c r="K140" s="304">
        <f t="shared" si="14"/>
        <v>4.2460893854748605</v>
      </c>
      <c r="L140" s="304">
        <f t="shared" si="15"/>
        <v>-5.4296598248298134E-2</v>
      </c>
      <c r="M140" s="303">
        <f t="shared" si="16"/>
        <v>-5288</v>
      </c>
      <c r="N140" s="302">
        <f t="shared" si="17"/>
        <v>0.27807226909413862</v>
      </c>
      <c r="O140" s="296">
        <f t="shared" si="18"/>
        <v>20039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11886</v>
      </c>
      <c r="D141" s="296">
        <v>4963</v>
      </c>
      <c r="E141" s="296">
        <v>24120</v>
      </c>
      <c r="F141" s="296">
        <v>16359</v>
      </c>
      <c r="G141" s="302">
        <f t="shared" si="12"/>
        <v>-0.32176616915422884</v>
      </c>
      <c r="H141" s="311">
        <f t="shared" si="13"/>
        <v>-7761</v>
      </c>
      <c r="I141" s="308">
        <f t="shared" si="14"/>
        <v>3.8654751327952215E-2</v>
      </c>
      <c r="J141" s="296">
        <v>19520</v>
      </c>
      <c r="K141" s="308">
        <f t="shared" si="14"/>
        <v>-1.0839385474860335</v>
      </c>
      <c r="L141" s="304">
        <f t="shared" si="15"/>
        <v>0.19322696986368371</v>
      </c>
      <c r="M141" s="303">
        <f t="shared" si="16"/>
        <v>3161</v>
      </c>
      <c r="N141" s="302">
        <f t="shared" si="17"/>
        <v>0.64226821470637718</v>
      </c>
      <c r="O141" s="296">
        <f t="shared" si="18"/>
        <v>7634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61076</v>
      </c>
      <c r="D142" s="296">
        <v>27791</v>
      </c>
      <c r="E142" s="296">
        <v>53247</v>
      </c>
      <c r="F142" s="296">
        <v>69865</v>
      </c>
      <c r="G142" s="302">
        <f t="shared" si="12"/>
        <v>0.31209270005821921</v>
      </c>
      <c r="H142" s="310">
        <f t="shared" si="13"/>
        <v>16618</v>
      </c>
      <c r="I142" s="304">
        <f t="shared" si="14"/>
        <v>0.16508430842517155</v>
      </c>
      <c r="J142" s="296">
        <v>66121</v>
      </c>
      <c r="K142" s="304">
        <f t="shared" si="14"/>
        <v>2.3209497206703911</v>
      </c>
      <c r="L142" s="304">
        <f t="shared" si="15"/>
        <v>-5.3589064624633198E-2</v>
      </c>
      <c r="M142" s="303">
        <f t="shared" si="16"/>
        <v>-3744</v>
      </c>
      <c r="N142" s="302">
        <f t="shared" si="17"/>
        <v>8.2602004060514878E-2</v>
      </c>
      <c r="O142" s="296">
        <f t="shared" si="18"/>
        <v>5045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19153</v>
      </c>
      <c r="D143" s="296">
        <v>8684</v>
      </c>
      <c r="E143" s="296">
        <v>11001</v>
      </c>
      <c r="F143" s="296">
        <v>16289</v>
      </c>
      <c r="G143" s="302">
        <f t="shared" si="12"/>
        <v>0.48068357422052532</v>
      </c>
      <c r="H143" s="311">
        <f t="shared" si="13"/>
        <v>5288</v>
      </c>
      <c r="I143" s="308">
        <f t="shared" si="14"/>
        <v>3.8489348027447495E-2</v>
      </c>
      <c r="J143" s="296">
        <v>12024</v>
      </c>
      <c r="K143" s="308">
        <f t="shared" si="14"/>
        <v>0.73854748603351961</v>
      </c>
      <c r="L143" s="304">
        <f t="shared" si="15"/>
        <v>-0.261833138928111</v>
      </c>
      <c r="M143" s="303">
        <f t="shared" si="16"/>
        <v>-4265</v>
      </c>
      <c r="N143" s="302">
        <f t="shared" si="17"/>
        <v>-0.37221323030334674</v>
      </c>
      <c r="O143" s="296">
        <f t="shared" si="18"/>
        <v>-7129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24890</v>
      </c>
      <c r="D144" s="296">
        <v>20058</v>
      </c>
      <c r="E144" s="296">
        <v>34195</v>
      </c>
      <c r="F144" s="296">
        <v>19943</v>
      </c>
      <c r="G144" s="302">
        <f t="shared" si="12"/>
        <v>-0.41678607983623339</v>
      </c>
      <c r="H144" s="310">
        <f t="shared" si="13"/>
        <v>-14252</v>
      </c>
      <c r="I144" s="304">
        <f t="shared" si="14"/>
        <v>4.7123400313793688E-2</v>
      </c>
      <c r="J144" s="296">
        <v>20738</v>
      </c>
      <c r="K144" s="304">
        <f t="shared" si="14"/>
        <v>-1.9905027932960895</v>
      </c>
      <c r="L144" s="304">
        <f t="shared" si="15"/>
        <v>3.9863611292182632E-2</v>
      </c>
      <c r="M144" s="303">
        <f t="shared" si="16"/>
        <v>795</v>
      </c>
      <c r="N144" s="302">
        <f t="shared" si="17"/>
        <v>-0.16681398151868221</v>
      </c>
      <c r="O144" s="296">
        <f t="shared" si="18"/>
        <v>-4152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22752</v>
      </c>
      <c r="D145" s="296">
        <v>8930</v>
      </c>
      <c r="E145" s="296">
        <v>21567</v>
      </c>
      <c r="F145" s="296">
        <v>23338</v>
      </c>
      <c r="G145" s="302">
        <f t="shared" si="12"/>
        <v>8.2116196040246781E-2</v>
      </c>
      <c r="H145" s="311">
        <f t="shared" si="13"/>
        <v>1771</v>
      </c>
      <c r="I145" s="308">
        <f t="shared" si="14"/>
        <v>5.5145460388272435E-2</v>
      </c>
      <c r="J145" s="296">
        <v>31999</v>
      </c>
      <c r="K145" s="308">
        <f t="shared" si="14"/>
        <v>0.24734636871508381</v>
      </c>
      <c r="L145" s="304">
        <f t="shared" si="15"/>
        <v>0.37111149198731685</v>
      </c>
      <c r="M145" s="303">
        <f t="shared" si="16"/>
        <v>8661</v>
      </c>
      <c r="N145" s="302">
        <f t="shared" si="17"/>
        <v>0.40642580872011247</v>
      </c>
      <c r="O145" s="296">
        <f t="shared" si="18"/>
        <v>9247</v>
      </c>
      <c r="Q145" s="37"/>
      <c r="R145" s="101"/>
      <c r="Z145" s="1"/>
    </row>
    <row r="146" spans="2:31" s="4" customFormat="1" x14ac:dyDescent="0.25">
      <c r="B146" s="278" t="s">
        <v>203</v>
      </c>
      <c r="C146" s="296">
        <f>C136-SUM(C137:C145)</f>
        <v>32990</v>
      </c>
      <c r="D146" s="296">
        <f>D136-SUM(D137:D145)</f>
        <v>14597</v>
      </c>
      <c r="E146" s="296">
        <f>E136-SUM(E137:E145)</f>
        <v>32366</v>
      </c>
      <c r="F146" s="296">
        <f>F136-SUM(F137:F145)</f>
        <v>41603</v>
      </c>
      <c r="G146" s="302">
        <f t="shared" si="12"/>
        <v>0.28539207810665523</v>
      </c>
      <c r="H146" s="310">
        <f t="shared" si="13"/>
        <v>9237</v>
      </c>
      <c r="I146" s="304">
        <f t="shared" si="14"/>
        <v>9.8303907298538787E-2</v>
      </c>
      <c r="J146" s="296">
        <f>J136-SUM(J137:J145)</f>
        <v>44199</v>
      </c>
      <c r="K146" s="304">
        <f t="shared" si="14"/>
        <v>1.2900837988826817</v>
      </c>
      <c r="L146" s="304">
        <f t="shared" si="15"/>
        <v>6.2399346200995076E-2</v>
      </c>
      <c r="M146" s="303">
        <f t="shared" si="16"/>
        <v>2596</v>
      </c>
      <c r="N146" s="302">
        <f t="shared" si="17"/>
        <v>0.33976962715974546</v>
      </c>
      <c r="O146" s="296">
        <f t="shared" si="18"/>
        <v>11209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182</v>
      </c>
    </row>
    <row r="148" spans="2:31" s="4" customFormat="1" x14ac:dyDescent="0.25">
      <c r="B148" s="157" t="s">
        <v>183</v>
      </c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  <c r="N148" s="157"/>
      <c r="O148" s="157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BFF7F-5671-4612-ADEF-702863C97688}">
  <sheetPr codeName="Hoja127">
    <tabColor theme="4" tint="0.39997558519241921"/>
  </sheetPr>
  <dimension ref="A4:E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319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206</v>
      </c>
      <c r="D6" s="134"/>
    </row>
    <row r="7" spans="1:5" ht="16.5" thickTop="1" thickBot="1" x14ac:dyDescent="0.3">
      <c r="B7" s="107"/>
      <c r="C7" s="142" t="s">
        <v>138</v>
      </c>
      <c r="D7" s="143" t="s">
        <v>139</v>
      </c>
    </row>
    <row r="8" spans="1:5" x14ac:dyDescent="0.25">
      <c r="A8" s="1" t="s">
        <v>70</v>
      </c>
      <c r="B8" s="145">
        <v>2023</v>
      </c>
      <c r="C8" s="146">
        <v>1041269</v>
      </c>
      <c r="D8" s="147">
        <f t="shared" ref="D8:D20" si="0">C8/C9-1</f>
        <v>2.4083848931087504E-2</v>
      </c>
    </row>
    <row r="9" spans="1:5" x14ac:dyDescent="0.25">
      <c r="A9" s="1"/>
      <c r="B9" s="145">
        <v>2022</v>
      </c>
      <c r="C9" s="146">
        <v>1016781</v>
      </c>
      <c r="D9" s="147">
        <f t="shared" si="0"/>
        <v>0.27049822504282761</v>
      </c>
    </row>
    <row r="10" spans="1:5" x14ac:dyDescent="0.25">
      <c r="A10" s="1"/>
      <c r="B10" s="145">
        <v>2021</v>
      </c>
      <c r="C10" s="146">
        <v>800301</v>
      </c>
      <c r="D10" s="147">
        <f t="shared" si="0"/>
        <v>0.75242126376501872</v>
      </c>
    </row>
    <row r="11" spans="1:5" x14ac:dyDescent="0.25">
      <c r="A11" s="1" t="s">
        <v>72</v>
      </c>
      <c r="B11" s="145">
        <v>2020</v>
      </c>
      <c r="C11" s="146">
        <v>456683</v>
      </c>
      <c r="D11" s="147">
        <f t="shared" si="0"/>
        <v>-0.5640494980225419</v>
      </c>
    </row>
    <row r="12" spans="1:5" x14ac:dyDescent="0.25">
      <c r="A12" s="1" t="s">
        <v>74</v>
      </c>
      <c r="B12" s="145">
        <v>2019</v>
      </c>
      <c r="C12" s="146">
        <v>1047557</v>
      </c>
      <c r="D12" s="147">
        <f t="shared" si="0"/>
        <v>1.8337832570067158E-2</v>
      </c>
    </row>
    <row r="13" spans="1:5" x14ac:dyDescent="0.25">
      <c r="A13" s="1" t="s">
        <v>76</v>
      </c>
      <c r="B13" s="145">
        <v>2018</v>
      </c>
      <c r="C13" s="146">
        <v>1028693</v>
      </c>
      <c r="D13" s="147">
        <f t="shared" si="0"/>
        <v>5.9228437393170408E-2</v>
      </c>
    </row>
    <row r="14" spans="1:5" x14ac:dyDescent="0.25">
      <c r="A14" s="1" t="s">
        <v>78</v>
      </c>
      <c r="B14" s="145">
        <v>2017</v>
      </c>
      <c r="C14" s="146">
        <v>971172</v>
      </c>
      <c r="D14" s="147">
        <f>C14/C15-1</f>
        <v>7.945898148032926E-3</v>
      </c>
    </row>
    <row r="15" spans="1:5" x14ac:dyDescent="0.25">
      <c r="A15" s="1" t="s">
        <v>80</v>
      </c>
      <c r="B15" s="145">
        <v>2016</v>
      </c>
      <c r="C15" s="146">
        <v>963516</v>
      </c>
      <c r="D15" s="147">
        <f>C15/C16-1</f>
        <v>2.6852246568334959E-2</v>
      </c>
    </row>
    <row r="16" spans="1:5" x14ac:dyDescent="0.25">
      <c r="A16" s="1" t="s">
        <v>82</v>
      </c>
      <c r="B16" s="145">
        <v>2015</v>
      </c>
      <c r="C16" s="146">
        <v>938320</v>
      </c>
      <c r="D16" s="147">
        <f t="shared" si="0"/>
        <v>3.0851989557787451E-3</v>
      </c>
    </row>
    <row r="17" spans="1:4" x14ac:dyDescent="0.25">
      <c r="A17" s="1" t="s">
        <v>84</v>
      </c>
      <c r="B17" s="145">
        <v>2014</v>
      </c>
      <c r="C17" s="146">
        <v>935434</v>
      </c>
      <c r="D17" s="147">
        <f t="shared" si="0"/>
        <v>-2.6347206912954224E-2</v>
      </c>
    </row>
    <row r="18" spans="1:4" x14ac:dyDescent="0.25">
      <c r="A18" s="1" t="s">
        <v>86</v>
      </c>
      <c r="B18" s="145">
        <v>2013</v>
      </c>
      <c r="C18" s="146">
        <v>960747</v>
      </c>
      <c r="D18" s="147">
        <f t="shared" si="0"/>
        <v>-2.0906750694513754E-2</v>
      </c>
    </row>
    <row r="19" spans="1:4" x14ac:dyDescent="0.25">
      <c r="A19" s="1" t="s">
        <v>88</v>
      </c>
      <c r="B19" s="145">
        <v>2012</v>
      </c>
      <c r="C19" s="146">
        <v>981262</v>
      </c>
      <c r="D19" s="147">
        <f>C19/C20-1</f>
        <v>-6.5069419830861785E-2</v>
      </c>
    </row>
    <row r="20" spans="1:4" x14ac:dyDescent="0.25">
      <c r="A20" s="1" t="s">
        <v>90</v>
      </c>
      <c r="B20" s="145">
        <v>2011</v>
      </c>
      <c r="C20" s="146">
        <v>1049556</v>
      </c>
      <c r="D20" s="147">
        <f t="shared" si="0"/>
        <v>-0.1178659799359888</v>
      </c>
    </row>
    <row r="21" spans="1:4" x14ac:dyDescent="0.25">
      <c r="A21" s="1" t="s">
        <v>92</v>
      </c>
      <c r="B21" s="145">
        <v>2010</v>
      </c>
      <c r="C21" s="146">
        <v>1189792</v>
      </c>
      <c r="D21" s="147"/>
    </row>
    <row r="22" spans="1:4" ht="6" customHeight="1" x14ac:dyDescent="0.25"/>
    <row r="23" spans="1:4" x14ac:dyDescent="0.25">
      <c r="B23" s="129" t="s">
        <v>55</v>
      </c>
      <c r="C23" s="129"/>
      <c r="D23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766B-D939-4C66-899C-C703FCF75343}">
  <sheetPr codeName="Hoja128">
    <tabColor theme="4" tint="0.39997558519241921"/>
  </sheetPr>
  <dimension ref="A4:E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320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207</v>
      </c>
      <c r="D6" s="134"/>
    </row>
    <row r="7" spans="1:5" ht="16.5" thickTop="1" thickBot="1" x14ac:dyDescent="0.3">
      <c r="B7" s="107"/>
      <c r="C7" s="142" t="s">
        <v>138</v>
      </c>
      <c r="D7" s="143" t="s">
        <v>139</v>
      </c>
    </row>
    <row r="8" spans="1:5" x14ac:dyDescent="0.25">
      <c r="A8" s="1" t="s">
        <v>70</v>
      </c>
      <c r="B8" s="145">
        <v>2023</v>
      </c>
      <c r="C8" s="146">
        <v>11280</v>
      </c>
      <c r="D8" s="147">
        <f t="shared" ref="D8:D20" si="0">C8/C9-1</f>
        <v>0.23711340206185572</v>
      </c>
    </row>
    <row r="9" spans="1:5" x14ac:dyDescent="0.25">
      <c r="A9" s="1"/>
      <c r="B9" s="145">
        <v>2022</v>
      </c>
      <c r="C9" s="146">
        <v>9118</v>
      </c>
      <c r="D9" s="147">
        <f t="shared" si="0"/>
        <v>-0.17267035659196084</v>
      </c>
    </row>
    <row r="10" spans="1:5" x14ac:dyDescent="0.25">
      <c r="A10" s="1"/>
      <c r="B10" s="145">
        <v>2021</v>
      </c>
      <c r="C10" s="146">
        <v>11021</v>
      </c>
      <c r="D10" s="147">
        <f t="shared" si="0"/>
        <v>0.6252765078896918</v>
      </c>
    </row>
    <row r="11" spans="1:5" x14ac:dyDescent="0.25">
      <c r="A11" s="1" t="s">
        <v>72</v>
      </c>
      <c r="B11" s="145">
        <v>2020</v>
      </c>
      <c r="C11" s="146">
        <v>6781</v>
      </c>
      <c r="D11" s="147">
        <f t="shared" si="0"/>
        <v>-0.6722096002320298</v>
      </c>
    </row>
    <row r="12" spans="1:5" x14ac:dyDescent="0.25">
      <c r="A12" s="1" t="s">
        <v>74</v>
      </c>
      <c r="B12" s="145">
        <v>2019</v>
      </c>
      <c r="C12" s="146">
        <v>20687</v>
      </c>
      <c r="D12" s="147">
        <f t="shared" si="0"/>
        <v>0.35625778535370101</v>
      </c>
    </row>
    <row r="13" spans="1:5" x14ac:dyDescent="0.25">
      <c r="A13" s="1" t="s">
        <v>76</v>
      </c>
      <c r="B13" s="145">
        <v>2018</v>
      </c>
      <c r="C13" s="146">
        <v>15253</v>
      </c>
      <c r="D13" s="147">
        <f t="shared" si="0"/>
        <v>0.23656262667207129</v>
      </c>
    </row>
    <row r="14" spans="1:5" x14ac:dyDescent="0.25">
      <c r="A14" s="1" t="s">
        <v>78</v>
      </c>
      <c r="B14" s="145">
        <v>2017</v>
      </c>
      <c r="C14" s="146">
        <v>12335</v>
      </c>
      <c r="D14" s="147">
        <f>C14/C15-1</f>
        <v>0.10946213347724409</v>
      </c>
    </row>
    <row r="15" spans="1:5" x14ac:dyDescent="0.25">
      <c r="A15" s="1" t="s">
        <v>80</v>
      </c>
      <c r="B15" s="145">
        <v>2016</v>
      </c>
      <c r="C15" s="146">
        <v>11118</v>
      </c>
      <c r="D15" s="147">
        <f>C15/C16-1</f>
        <v>4.081632653061229E-2</v>
      </c>
    </row>
    <row r="16" spans="1:5" x14ac:dyDescent="0.25">
      <c r="A16" s="1" t="s">
        <v>82</v>
      </c>
      <c r="B16" s="145">
        <v>2015</v>
      </c>
      <c r="C16" s="146">
        <v>10682</v>
      </c>
      <c r="D16" s="147">
        <f t="shared" si="0"/>
        <v>-0.18638129332013098</v>
      </c>
    </row>
    <row r="17" spans="1:4" x14ac:dyDescent="0.25">
      <c r="A17" s="1" t="s">
        <v>84</v>
      </c>
      <c r="B17" s="145">
        <v>2014</v>
      </c>
      <c r="C17" s="146">
        <v>13129</v>
      </c>
      <c r="D17" s="147">
        <f t="shared" si="0"/>
        <v>0.17770003588087557</v>
      </c>
    </row>
    <row r="18" spans="1:4" x14ac:dyDescent="0.25">
      <c r="A18" s="1" t="s">
        <v>86</v>
      </c>
      <c r="B18" s="145">
        <v>2013</v>
      </c>
      <c r="C18" s="146">
        <v>11148</v>
      </c>
      <c r="D18" s="147">
        <f t="shared" si="0"/>
        <v>-0.50822709426970758</v>
      </c>
    </row>
    <row r="19" spans="1:4" x14ac:dyDescent="0.25">
      <c r="A19" s="1" t="s">
        <v>88</v>
      </c>
      <c r="B19" s="145">
        <v>2012</v>
      </c>
      <c r="C19" s="146">
        <v>22669</v>
      </c>
      <c r="D19" s="147">
        <f>C19/C20-1</f>
        <v>0.75919602669563857</v>
      </c>
    </row>
    <row r="20" spans="1:4" x14ac:dyDescent="0.25">
      <c r="A20" s="1" t="s">
        <v>90</v>
      </c>
      <c r="B20" s="145">
        <v>2011</v>
      </c>
      <c r="C20" s="146">
        <v>12886</v>
      </c>
      <c r="D20" s="147">
        <f t="shared" si="0"/>
        <v>0.97244757385580893</v>
      </c>
    </row>
    <row r="21" spans="1:4" x14ac:dyDescent="0.25">
      <c r="A21" s="1" t="s">
        <v>92</v>
      </c>
      <c r="B21" s="145">
        <v>2010</v>
      </c>
      <c r="C21" s="146">
        <v>6533</v>
      </c>
      <c r="D21" s="147"/>
    </row>
    <row r="22" spans="1:4" ht="6" customHeight="1" x14ac:dyDescent="0.25"/>
    <row r="23" spans="1:4" x14ac:dyDescent="0.25">
      <c r="B23" s="129" t="s">
        <v>55</v>
      </c>
      <c r="C23" s="129"/>
      <c r="D23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C5A25-6BA9-4629-B1F2-EC1A68FB8770}">
  <sheetPr codeName="Hoja129">
    <tabColor theme="4" tint="0.39997558519241921"/>
  </sheetPr>
  <dimension ref="A4:E23"/>
  <sheetViews>
    <sheetView showGridLines="0" zoomScaleNormal="100" workbookViewId="0">
      <selection activeCell="J13" sqref="J1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321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208</v>
      </c>
      <c r="D6" s="134"/>
    </row>
    <row r="7" spans="1:5" ht="16.5" thickTop="1" thickBot="1" x14ac:dyDescent="0.3">
      <c r="B7" s="107"/>
      <c r="C7" s="142" t="s">
        <v>138</v>
      </c>
      <c r="D7" s="143" t="s">
        <v>139</v>
      </c>
    </row>
    <row r="8" spans="1:5" x14ac:dyDescent="0.25">
      <c r="A8" s="1" t="s">
        <v>70</v>
      </c>
      <c r="B8" s="145">
        <v>2023</v>
      </c>
      <c r="C8" s="146">
        <v>20738</v>
      </c>
      <c r="D8" s="147">
        <f t="shared" ref="D8:D20" si="0">C8/C9-1</f>
        <v>3.9863611292182632E-2</v>
      </c>
    </row>
    <row r="9" spans="1:5" x14ac:dyDescent="0.25">
      <c r="A9" s="1"/>
      <c r="B9" s="145">
        <v>2022</v>
      </c>
      <c r="C9" s="146">
        <v>19943</v>
      </c>
      <c r="D9" s="147">
        <f t="shared" si="0"/>
        <v>-0.41678607983623339</v>
      </c>
    </row>
    <row r="10" spans="1:5" x14ac:dyDescent="0.25">
      <c r="A10" s="1"/>
      <c r="B10" s="145">
        <v>2021</v>
      </c>
      <c r="C10" s="146">
        <v>34195</v>
      </c>
      <c r="D10" s="147">
        <f t="shared" si="0"/>
        <v>0.70480606241898491</v>
      </c>
    </row>
    <row r="11" spans="1:5" x14ac:dyDescent="0.25">
      <c r="A11" s="1" t="s">
        <v>72</v>
      </c>
      <c r="B11" s="145">
        <v>2020</v>
      </c>
      <c r="C11" s="146">
        <v>20058</v>
      </c>
      <c r="D11" s="147">
        <f t="shared" si="0"/>
        <v>-0.1941341904379269</v>
      </c>
    </row>
    <row r="12" spans="1:5" x14ac:dyDescent="0.25">
      <c r="A12" s="1" t="s">
        <v>74</v>
      </c>
      <c r="B12" s="145">
        <v>2019</v>
      </c>
      <c r="C12" s="146">
        <v>24890</v>
      </c>
      <c r="D12" s="147">
        <f t="shared" si="0"/>
        <v>-0.32207544600299609</v>
      </c>
    </row>
    <row r="13" spans="1:5" x14ac:dyDescent="0.25">
      <c r="A13" s="1" t="s">
        <v>76</v>
      </c>
      <c r="B13" s="145">
        <v>2018</v>
      </c>
      <c r="C13" s="146">
        <v>36715</v>
      </c>
      <c r="D13" s="147">
        <f t="shared" si="0"/>
        <v>0.27336732216557413</v>
      </c>
    </row>
    <row r="14" spans="1:5" x14ac:dyDescent="0.25">
      <c r="A14" s="1" t="s">
        <v>78</v>
      </c>
      <c r="B14" s="145">
        <v>2017</v>
      </c>
      <c r="C14" s="146">
        <v>28833</v>
      </c>
      <c r="D14" s="147">
        <f>C14/C15-1</f>
        <v>-2.5418286293729886E-2</v>
      </c>
    </row>
    <row r="15" spans="1:5" x14ac:dyDescent="0.25">
      <c r="A15" s="1" t="s">
        <v>80</v>
      </c>
      <c r="B15" s="145">
        <v>2016</v>
      </c>
      <c r="C15" s="146">
        <v>29585</v>
      </c>
      <c r="D15" s="147">
        <f>C15/C16-1</f>
        <v>-2.4273605751789162E-2</v>
      </c>
    </row>
    <row r="16" spans="1:5" x14ac:dyDescent="0.25">
      <c r="A16" s="1" t="s">
        <v>82</v>
      </c>
      <c r="B16" s="145">
        <v>2015</v>
      </c>
      <c r="C16" s="146">
        <v>30321</v>
      </c>
      <c r="D16" s="147">
        <f t="shared" si="0"/>
        <v>-8.5008147745790352E-2</v>
      </c>
    </row>
    <row r="17" spans="1:4" x14ac:dyDescent="0.25">
      <c r="A17" s="1" t="s">
        <v>84</v>
      </c>
      <c r="B17" s="145">
        <v>2014</v>
      </c>
      <c r="C17" s="146">
        <v>33138</v>
      </c>
      <c r="D17" s="147">
        <f t="shared" si="0"/>
        <v>0.21947449768160743</v>
      </c>
    </row>
    <row r="18" spans="1:4" x14ac:dyDescent="0.25">
      <c r="A18" s="1" t="s">
        <v>86</v>
      </c>
      <c r="B18" s="145">
        <v>2013</v>
      </c>
      <c r="C18" s="146">
        <v>27174</v>
      </c>
      <c r="D18" s="147">
        <f t="shared" si="0"/>
        <v>0.45036293766011948</v>
      </c>
    </row>
    <row r="19" spans="1:4" x14ac:dyDescent="0.25">
      <c r="A19" s="1" t="s">
        <v>88</v>
      </c>
      <c r="B19" s="145">
        <v>2012</v>
      </c>
      <c r="C19" s="146">
        <v>18736</v>
      </c>
      <c r="D19" s="147">
        <f>C19/C20-1</f>
        <v>-0.2522349936143039</v>
      </c>
    </row>
    <row r="20" spans="1:4" x14ac:dyDescent="0.25">
      <c r="A20" s="1" t="s">
        <v>90</v>
      </c>
      <c r="B20" s="145">
        <v>2011</v>
      </c>
      <c r="C20" s="146">
        <v>25056</v>
      </c>
      <c r="D20" s="147">
        <f t="shared" si="0"/>
        <v>-0.46802547770700642</v>
      </c>
    </row>
    <row r="21" spans="1:4" x14ac:dyDescent="0.25">
      <c r="A21" s="1" t="s">
        <v>92</v>
      </c>
      <c r="B21" s="145">
        <v>2010</v>
      </c>
      <c r="C21" s="146">
        <v>47100</v>
      </c>
      <c r="D21" s="147"/>
    </row>
    <row r="22" spans="1:4" ht="6" customHeight="1" x14ac:dyDescent="0.25"/>
    <row r="23" spans="1:4" x14ac:dyDescent="0.25">
      <c r="B23" s="129" t="s">
        <v>55</v>
      </c>
      <c r="C23" s="129"/>
      <c r="D23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53129-6FB5-4D10-8FEA-0E87D8825443}">
  <sheetPr codeName="Hoja13"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4" t="str">
        <f>CONCATENATE("Plazas alojativas en funcionamiento Tenerife y municipios")</f>
        <v>Plazas alojativas en funcionamiento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2:23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  <c r="W4" s="106"/>
    </row>
    <row r="5" spans="2:23" ht="15.75" thickBot="1" x14ac:dyDescent="0.3">
      <c r="B5" s="107"/>
      <c r="C5" s="108" t="s">
        <v>58</v>
      </c>
      <c r="D5" s="108"/>
      <c r="E5" s="108"/>
      <c r="F5" s="108"/>
      <c r="G5" s="108"/>
      <c r="H5" s="108"/>
      <c r="I5" s="109"/>
      <c r="J5" s="109"/>
      <c r="K5" s="109"/>
      <c r="L5" s="109"/>
      <c r="M5" s="110"/>
      <c r="N5" s="111" t="s">
        <v>59</v>
      </c>
      <c r="O5" s="111"/>
      <c r="P5" s="111"/>
      <c r="Q5" s="111"/>
      <c r="R5" s="111"/>
      <c r="S5" s="109"/>
      <c r="T5" s="109"/>
      <c r="U5" s="109"/>
      <c r="V5" s="109"/>
      <c r="W5" s="110"/>
    </row>
    <row r="6" spans="2:23" ht="59.25" customHeight="1" x14ac:dyDescent="0.25">
      <c r="B6" s="112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113" t="str">
        <f>CONCATENATE("var. ",RIGHT(H6,2),"/",RIGHT(G6,2))</f>
        <v>var. 23/22</v>
      </c>
      <c r="J6" s="113" t="str">
        <f>CONCATENATE("var. ",RIGHT(H6,2),"/",RIGHT(D6,2))</f>
        <v>var. 23/19</v>
      </c>
      <c r="K6" s="113" t="str">
        <f>CONCATENATE("dif. ",RIGHT(H6,2),"/",RIGHT(G6,2))</f>
        <v>dif. 23/22</v>
      </c>
      <c r="L6" s="113" t="str">
        <f>CONCATENATE("dif. ",RIGHT(H6,2),"/",RIGHT(D6,2))</f>
        <v>dif. 23/19</v>
      </c>
      <c r="M6" s="15" t="str">
        <f>CONCATENATE("cuota/ total isla ",RIGHT(H6,2))</f>
        <v>cuota/ total isla 23</v>
      </c>
      <c r="N6" s="114" t="s">
        <v>234</v>
      </c>
      <c r="O6" s="114" t="s">
        <v>225</v>
      </c>
      <c r="P6" s="114" t="s">
        <v>226</v>
      </c>
      <c r="Q6" s="114" t="s">
        <v>227</v>
      </c>
      <c r="R6" s="114" t="s">
        <v>228</v>
      </c>
      <c r="S6" s="113" t="str">
        <f>CONCATENATE("var. ",RIGHT(R6,2),"/",RIGHT(Q6,2))</f>
        <v>var. 24/23</v>
      </c>
      <c r="T6" s="113" t="str">
        <f>CONCATENATE("var. ",RIGHT(R6,2),"/",RIGHT(N6,2))</f>
        <v>var. 24/20</v>
      </c>
      <c r="U6" s="113" t="str">
        <f>CONCATENATE("dif. ",RIGHT(R6,2),"/",RIGHT(Q6,2))</f>
        <v>dif. 24/23</v>
      </c>
      <c r="V6" s="113" t="str">
        <f>CONCATENATE("dif. ",RIGHT(R6,2),"/",RIGHT(N6,2))</f>
        <v>dif. 24/20</v>
      </c>
      <c r="W6" s="110" t="str">
        <f>CONCATENATE("cuota/ total isla ",RIGHT(R6,2))</f>
        <v>cuota/ total isla 24</v>
      </c>
    </row>
    <row r="7" spans="2:23" x14ac:dyDescent="0.25">
      <c r="B7" s="115" t="s">
        <v>43</v>
      </c>
      <c r="C7" s="116">
        <v>131498</v>
      </c>
      <c r="D7" s="116">
        <v>132144</v>
      </c>
      <c r="E7" s="116">
        <v>66601</v>
      </c>
      <c r="F7" s="116">
        <v>82456</v>
      </c>
      <c r="G7" s="116">
        <v>123696</v>
      </c>
      <c r="H7" s="116">
        <v>125536</v>
      </c>
      <c r="I7" s="117">
        <f t="shared" ref="I7:I52" si="0">IFERROR(H7/G7-1,"-")</f>
        <v>1.48751778553875E-2</v>
      </c>
      <c r="J7" s="117">
        <f t="shared" ref="J7:J52" si="1">IFERROR(H7/D7-1,"-")</f>
        <v>-5.0006054001695111E-2</v>
      </c>
      <c r="K7" s="116">
        <f t="shared" ref="K7:K52" si="2">IFERROR(H7-G7,"-")</f>
        <v>1840</v>
      </c>
      <c r="L7" s="116">
        <f t="shared" ref="L7:L52" si="3">IFERROR(H7-D7,"-")</f>
        <v>-6608</v>
      </c>
      <c r="M7" s="117">
        <f>H7/H7</f>
        <v>1</v>
      </c>
      <c r="N7" s="116">
        <v>57027</v>
      </c>
      <c r="O7" s="116">
        <v>94967</v>
      </c>
      <c r="P7" s="116">
        <v>124574</v>
      </c>
      <c r="Q7" s="116">
        <v>371691</v>
      </c>
      <c r="R7" s="116">
        <v>382581</v>
      </c>
      <c r="S7" s="117">
        <f t="shared" ref="S7:S52" si="4">IFERROR(R7/Q7-1,"-")</f>
        <v>2.9298530230756237E-2</v>
      </c>
      <c r="T7" s="117">
        <f t="shared" ref="T7:T52" si="5">IFERROR(R7/N7-1,"-")</f>
        <v>5.7087695302225265</v>
      </c>
      <c r="U7" s="116">
        <f t="shared" ref="U7:U52" si="6">IFERROR(R7-Q7,"-")</f>
        <v>10890</v>
      </c>
      <c r="V7" s="116">
        <f t="shared" ref="V7:V52" si="7">IFERROR(R7-N7,"-")</f>
        <v>325554</v>
      </c>
      <c r="W7" s="117">
        <f>R7/R7</f>
        <v>1</v>
      </c>
    </row>
    <row r="8" spans="2:23" x14ac:dyDescent="0.25">
      <c r="B8" s="118" t="s">
        <v>60</v>
      </c>
      <c r="C8" s="119">
        <v>86575</v>
      </c>
      <c r="D8" s="119">
        <v>88579</v>
      </c>
      <c r="E8" s="119">
        <v>44487</v>
      </c>
      <c r="F8" s="119">
        <v>56791</v>
      </c>
      <c r="G8" s="119">
        <v>89503</v>
      </c>
      <c r="H8" s="119">
        <v>89318</v>
      </c>
      <c r="I8" s="120">
        <f t="shared" si="0"/>
        <v>-2.0669698222406385E-3</v>
      </c>
      <c r="J8" s="120">
        <f t="shared" si="1"/>
        <v>8.3428352092482783E-3</v>
      </c>
      <c r="K8" s="119">
        <f t="shared" si="2"/>
        <v>-185</v>
      </c>
      <c r="L8" s="119">
        <f t="shared" si="3"/>
        <v>739</v>
      </c>
      <c r="M8" s="120">
        <f>H8/H7</f>
        <v>0.71149311751210809</v>
      </c>
      <c r="N8" s="119">
        <v>35981</v>
      </c>
      <c r="O8" s="119">
        <v>67574</v>
      </c>
      <c r="P8" s="119">
        <v>89647</v>
      </c>
      <c r="Q8" s="119">
        <v>87893</v>
      </c>
      <c r="R8" s="119">
        <v>91960</v>
      </c>
      <c r="S8" s="120">
        <f t="shared" si="4"/>
        <v>4.6272171845311849E-2</v>
      </c>
      <c r="T8" s="120">
        <f t="shared" si="5"/>
        <v>1.5557933353714462</v>
      </c>
      <c r="U8" s="119">
        <f t="shared" si="6"/>
        <v>4067</v>
      </c>
      <c r="V8" s="119">
        <f t="shared" si="7"/>
        <v>55979</v>
      </c>
      <c r="W8" s="120">
        <f>R8/R7</f>
        <v>0.24036739932197365</v>
      </c>
    </row>
    <row r="9" spans="2:23" x14ac:dyDescent="0.25">
      <c r="B9" s="121" t="s">
        <v>61</v>
      </c>
      <c r="C9" s="70">
        <v>67220</v>
      </c>
      <c r="D9" s="70">
        <v>69015</v>
      </c>
      <c r="E9" s="70">
        <v>34865</v>
      </c>
      <c r="F9" s="70">
        <v>45244</v>
      </c>
      <c r="G9" s="70">
        <v>71471</v>
      </c>
      <c r="H9" s="70">
        <v>72829</v>
      </c>
      <c r="I9" s="122">
        <f t="shared" si="0"/>
        <v>1.9000713576135864E-2</v>
      </c>
      <c r="J9" s="122">
        <f t="shared" si="1"/>
        <v>5.5263348547417213E-2</v>
      </c>
      <c r="K9" s="70">
        <f t="shared" si="2"/>
        <v>1358</v>
      </c>
      <c r="L9" s="70">
        <f t="shared" si="3"/>
        <v>3814</v>
      </c>
      <c r="M9" s="122">
        <f>H9/H7</f>
        <v>0.58014434106551105</v>
      </c>
      <c r="N9" s="70">
        <v>26561</v>
      </c>
      <c r="O9" s="70">
        <v>54907</v>
      </c>
      <c r="P9" s="70">
        <v>71632</v>
      </c>
      <c r="Q9" s="70">
        <v>72266</v>
      </c>
      <c r="R9" s="70">
        <v>75407</v>
      </c>
      <c r="S9" s="122">
        <f t="shared" si="4"/>
        <v>4.3464423103534156E-2</v>
      </c>
      <c r="T9" s="122">
        <f t="shared" si="5"/>
        <v>1.8390120853883514</v>
      </c>
      <c r="U9" s="70">
        <f t="shared" si="6"/>
        <v>3141</v>
      </c>
      <c r="V9" s="70">
        <f t="shared" si="7"/>
        <v>48846</v>
      </c>
      <c r="W9" s="122">
        <f>R9/R7</f>
        <v>0.19710074467890459</v>
      </c>
    </row>
    <row r="10" spans="2:23" x14ac:dyDescent="0.25">
      <c r="B10" s="121" t="s">
        <v>62</v>
      </c>
      <c r="C10" s="70">
        <v>19355</v>
      </c>
      <c r="D10" s="70">
        <v>19564</v>
      </c>
      <c r="E10" s="70">
        <v>9622</v>
      </c>
      <c r="F10" s="70">
        <v>11547</v>
      </c>
      <c r="G10" s="70">
        <v>18032</v>
      </c>
      <c r="H10" s="70">
        <v>16489</v>
      </c>
      <c r="I10" s="122">
        <f t="shared" si="0"/>
        <v>-8.5570097604259043E-2</v>
      </c>
      <c r="J10" s="122">
        <f t="shared" si="1"/>
        <v>-0.15717644653445106</v>
      </c>
      <c r="K10" s="70">
        <f t="shared" si="2"/>
        <v>-1543</v>
      </c>
      <c r="L10" s="70">
        <f t="shared" si="3"/>
        <v>-3075</v>
      </c>
      <c r="M10" s="122">
        <f>H10/H7</f>
        <v>0.13134877644659698</v>
      </c>
      <c r="N10" s="70">
        <v>9420</v>
      </c>
      <c r="O10" s="70">
        <v>12667</v>
      </c>
      <c r="P10" s="70">
        <v>18015</v>
      </c>
      <c r="Q10" s="70">
        <v>15627</v>
      </c>
      <c r="R10" s="70">
        <v>16553</v>
      </c>
      <c r="S10" s="122">
        <f t="shared" si="4"/>
        <v>5.9256415178857047E-2</v>
      </c>
      <c r="T10" s="122">
        <f t="shared" si="5"/>
        <v>0.75721868365180467</v>
      </c>
      <c r="U10" s="70">
        <f t="shared" si="6"/>
        <v>926</v>
      </c>
      <c r="V10" s="70">
        <f t="shared" si="7"/>
        <v>7133</v>
      </c>
      <c r="W10" s="122">
        <f>R10/R7</f>
        <v>4.3266654643069051E-2</v>
      </c>
    </row>
    <row r="11" spans="2:23" x14ac:dyDescent="0.25">
      <c r="B11" s="118" t="s">
        <v>63</v>
      </c>
      <c r="C11" s="119">
        <v>44923</v>
      </c>
      <c r="D11" s="119">
        <v>43565</v>
      </c>
      <c r="E11" s="119">
        <v>22114</v>
      </c>
      <c r="F11" s="119">
        <v>25665</v>
      </c>
      <c r="G11" s="119">
        <v>34193</v>
      </c>
      <c r="H11" s="119">
        <v>36218</v>
      </c>
      <c r="I11" s="120">
        <f t="shared" si="0"/>
        <v>5.9222647910391002E-2</v>
      </c>
      <c r="J11" s="120">
        <f t="shared" si="1"/>
        <v>-0.16864455411454149</v>
      </c>
      <c r="K11" s="119">
        <f t="shared" si="2"/>
        <v>2025</v>
      </c>
      <c r="L11" s="119">
        <f t="shared" si="3"/>
        <v>-7347</v>
      </c>
      <c r="M11" s="120">
        <f>H11/H7</f>
        <v>0.28850688248789191</v>
      </c>
      <c r="N11" s="119">
        <v>21046</v>
      </c>
      <c r="O11" s="119">
        <v>27393</v>
      </c>
      <c r="P11" s="119">
        <v>34927</v>
      </c>
      <c r="Q11" s="119">
        <v>36004</v>
      </c>
      <c r="R11" s="119">
        <v>35567</v>
      </c>
      <c r="S11" s="120">
        <f t="shared" si="4"/>
        <v>-1.2137540273302938E-2</v>
      </c>
      <c r="T11" s="120">
        <f t="shared" si="5"/>
        <v>0.68996483892426119</v>
      </c>
      <c r="U11" s="119">
        <f t="shared" si="6"/>
        <v>-437</v>
      </c>
      <c r="V11" s="119">
        <f t="shared" si="7"/>
        <v>14521</v>
      </c>
      <c r="W11" s="120">
        <f>R11/R7</f>
        <v>9.2965934011359691E-2</v>
      </c>
    </row>
    <row r="12" spans="2:23" x14ac:dyDescent="0.25">
      <c r="B12" s="115" t="s">
        <v>44</v>
      </c>
      <c r="C12" s="123">
        <v>46317</v>
      </c>
      <c r="D12" s="123">
        <v>46648</v>
      </c>
      <c r="E12" s="123">
        <v>23742</v>
      </c>
      <c r="F12" s="123">
        <v>29697</v>
      </c>
      <c r="G12" s="123">
        <v>44233</v>
      </c>
      <c r="H12" s="123">
        <v>45902</v>
      </c>
      <c r="I12" s="124">
        <f t="shared" si="0"/>
        <v>3.7732010037754726E-2</v>
      </c>
      <c r="J12" s="124">
        <f t="shared" si="1"/>
        <v>-1.5992111130166298E-2</v>
      </c>
      <c r="K12" s="123">
        <f t="shared" si="2"/>
        <v>1669</v>
      </c>
      <c r="L12" s="123">
        <f t="shared" si="3"/>
        <v>-746</v>
      </c>
      <c r="M12" s="117">
        <f>H12/H12</f>
        <v>1</v>
      </c>
      <c r="N12" s="123">
        <v>0</v>
      </c>
      <c r="O12" s="123">
        <v>36110</v>
      </c>
      <c r="P12" s="123">
        <v>44069</v>
      </c>
      <c r="Q12" s="123">
        <v>44891</v>
      </c>
      <c r="R12" s="123">
        <v>46362</v>
      </c>
      <c r="S12" s="124">
        <f t="shared" si="4"/>
        <v>3.276826089862106E-2</v>
      </c>
      <c r="T12" s="124" t="str">
        <f t="shared" si="5"/>
        <v>-</v>
      </c>
      <c r="U12" s="123">
        <f t="shared" si="6"/>
        <v>1471</v>
      </c>
      <c r="V12" s="123">
        <f t="shared" si="7"/>
        <v>46362</v>
      </c>
      <c r="W12" s="117">
        <f>R12/R12</f>
        <v>1</v>
      </c>
    </row>
    <row r="13" spans="2:23" x14ac:dyDescent="0.25">
      <c r="B13" s="118" t="s">
        <v>60</v>
      </c>
      <c r="C13" s="119">
        <v>33397</v>
      </c>
      <c r="D13" s="119">
        <v>34050</v>
      </c>
      <c r="E13" s="119">
        <v>17566</v>
      </c>
      <c r="F13" s="119">
        <v>23340</v>
      </c>
      <c r="G13" s="119">
        <v>34827</v>
      </c>
      <c r="H13" s="119">
        <v>34946</v>
      </c>
      <c r="I13" s="120">
        <f t="shared" si="0"/>
        <v>3.4168891951646962E-3</v>
      </c>
      <c r="J13" s="120">
        <f t="shared" si="1"/>
        <v>2.631424375917768E-2</v>
      </c>
      <c r="K13" s="119">
        <f t="shared" si="2"/>
        <v>119</v>
      </c>
      <c r="L13" s="119">
        <f t="shared" si="3"/>
        <v>896</v>
      </c>
      <c r="M13" s="120">
        <f>H13/H12</f>
        <v>0.76131758964750995</v>
      </c>
      <c r="N13" s="119">
        <v>0</v>
      </c>
      <c r="O13" s="119">
        <v>28843</v>
      </c>
      <c r="P13" s="119">
        <v>34314</v>
      </c>
      <c r="Q13" s="119">
        <v>34058</v>
      </c>
      <c r="R13" s="119">
        <v>34975</v>
      </c>
      <c r="S13" s="120">
        <f t="shared" si="4"/>
        <v>2.692465793646126E-2</v>
      </c>
      <c r="T13" s="120" t="str">
        <f t="shared" si="5"/>
        <v>-</v>
      </c>
      <c r="U13" s="119">
        <f t="shared" si="6"/>
        <v>917</v>
      </c>
      <c r="V13" s="119">
        <f t="shared" si="7"/>
        <v>34975</v>
      </c>
      <c r="W13" s="120">
        <f>R13/R12</f>
        <v>0.75438937060523703</v>
      </c>
    </row>
    <row r="14" spans="2:23" x14ac:dyDescent="0.25">
      <c r="B14" s="121" t="s">
        <v>61</v>
      </c>
      <c r="C14" s="70">
        <v>26684</v>
      </c>
      <c r="D14" s="70">
        <v>27660</v>
      </c>
      <c r="E14" s="70">
        <v>14847</v>
      </c>
      <c r="F14" s="70">
        <v>20181</v>
      </c>
      <c r="G14" s="70">
        <v>29820</v>
      </c>
      <c r="H14" s="70">
        <v>30493</v>
      </c>
      <c r="I14" s="122">
        <f t="shared" si="0"/>
        <v>2.2568745808182467E-2</v>
      </c>
      <c r="J14" s="122">
        <f t="shared" si="1"/>
        <v>0.1024222704266089</v>
      </c>
      <c r="K14" s="70">
        <f t="shared" si="2"/>
        <v>673</v>
      </c>
      <c r="L14" s="70">
        <f t="shared" si="3"/>
        <v>2833</v>
      </c>
      <c r="M14" s="122">
        <f>H14/H12</f>
        <v>0.66430656616269446</v>
      </c>
      <c r="N14" s="70">
        <v>0</v>
      </c>
      <c r="O14" s="70">
        <v>24921</v>
      </c>
      <c r="P14" s="70">
        <v>29302</v>
      </c>
      <c r="Q14" s="70">
        <v>29733</v>
      </c>
      <c r="R14" s="70">
        <v>30970</v>
      </c>
      <c r="S14" s="122">
        <f t="shared" si="4"/>
        <v>4.1603605421585366E-2</v>
      </c>
      <c r="T14" s="122" t="str">
        <f t="shared" si="5"/>
        <v>-</v>
      </c>
      <c r="U14" s="70">
        <f t="shared" si="6"/>
        <v>1237</v>
      </c>
      <c r="V14" s="70">
        <f t="shared" si="7"/>
        <v>30970</v>
      </c>
      <c r="W14" s="122">
        <f>R14/R12</f>
        <v>0.6680039687675251</v>
      </c>
    </row>
    <row r="15" spans="2:23" x14ac:dyDescent="0.25">
      <c r="B15" s="121" t="s">
        <v>62</v>
      </c>
      <c r="C15" s="70">
        <v>6713</v>
      </c>
      <c r="D15" s="70">
        <v>6390</v>
      </c>
      <c r="E15" s="70">
        <v>2720</v>
      </c>
      <c r="F15" s="70">
        <v>3159</v>
      </c>
      <c r="G15" s="70">
        <v>5006</v>
      </c>
      <c r="H15" s="70">
        <v>4453</v>
      </c>
      <c r="I15" s="122">
        <f t="shared" si="0"/>
        <v>-0.11046743907311229</v>
      </c>
      <c r="J15" s="122">
        <f t="shared" si="1"/>
        <v>-0.30312989045383409</v>
      </c>
      <c r="K15" s="70">
        <f t="shared" si="2"/>
        <v>-553</v>
      </c>
      <c r="L15" s="70">
        <f t="shared" si="3"/>
        <v>-1937</v>
      </c>
      <c r="M15" s="122">
        <f>H15/H12</f>
        <v>9.7011023484815481E-2</v>
      </c>
      <c r="N15" s="70">
        <v>0</v>
      </c>
      <c r="O15" s="70">
        <v>3922</v>
      </c>
      <c r="P15" s="70">
        <v>5012</v>
      </c>
      <c r="Q15" s="70">
        <v>4325</v>
      </c>
      <c r="R15" s="70">
        <v>4005</v>
      </c>
      <c r="S15" s="122">
        <f t="shared" si="4"/>
        <v>-7.3988439306358345E-2</v>
      </c>
      <c r="T15" s="122" t="str">
        <f t="shared" si="5"/>
        <v>-</v>
      </c>
      <c r="U15" s="70">
        <f t="shared" si="6"/>
        <v>-320</v>
      </c>
      <c r="V15" s="70">
        <f t="shared" si="7"/>
        <v>4005</v>
      </c>
      <c r="W15" s="122">
        <f>R15/R12</f>
        <v>8.6385401837711914E-2</v>
      </c>
    </row>
    <row r="16" spans="2:23" x14ac:dyDescent="0.25">
      <c r="B16" s="118" t="s">
        <v>63</v>
      </c>
      <c r="C16" s="119">
        <v>12921</v>
      </c>
      <c r="D16" s="119">
        <v>12598</v>
      </c>
      <c r="E16" s="119">
        <v>6176</v>
      </c>
      <c r="F16" s="119">
        <v>6357</v>
      </c>
      <c r="G16" s="119">
        <v>9406</v>
      </c>
      <c r="H16" s="119">
        <v>10956</v>
      </c>
      <c r="I16" s="120">
        <f t="shared" si="0"/>
        <v>0.16478843291516054</v>
      </c>
      <c r="J16" s="120">
        <f t="shared" si="1"/>
        <v>-0.13033814891252582</v>
      </c>
      <c r="K16" s="119">
        <f t="shared" si="2"/>
        <v>1550</v>
      </c>
      <c r="L16" s="119">
        <f t="shared" si="3"/>
        <v>-1642</v>
      </c>
      <c r="M16" s="120">
        <f>H16/H12</f>
        <v>0.23868241035249008</v>
      </c>
      <c r="N16" s="119">
        <v>0</v>
      </c>
      <c r="O16" s="119">
        <v>7267</v>
      </c>
      <c r="P16" s="119">
        <v>9755</v>
      </c>
      <c r="Q16" s="119">
        <v>10833</v>
      </c>
      <c r="R16" s="119">
        <v>11387</v>
      </c>
      <c r="S16" s="120">
        <f t="shared" si="4"/>
        <v>5.1140035078002466E-2</v>
      </c>
      <c r="T16" s="120" t="str">
        <f t="shared" si="5"/>
        <v>-</v>
      </c>
      <c r="U16" s="119">
        <f t="shared" si="6"/>
        <v>554</v>
      </c>
      <c r="V16" s="119">
        <f t="shared" si="7"/>
        <v>11387</v>
      </c>
      <c r="W16" s="120">
        <f>R16/R12</f>
        <v>0.24561062939476294</v>
      </c>
    </row>
    <row r="17" spans="2:23" x14ac:dyDescent="0.25">
      <c r="B17" s="115" t="s">
        <v>52</v>
      </c>
      <c r="C17" s="123">
        <v>6935</v>
      </c>
      <c r="D17" s="123">
        <v>6890</v>
      </c>
      <c r="E17" s="123">
        <v>3786</v>
      </c>
      <c r="F17" s="123">
        <v>4393</v>
      </c>
      <c r="G17" s="123">
        <v>6413</v>
      </c>
      <c r="H17" s="123">
        <v>6356</v>
      </c>
      <c r="I17" s="124">
        <f t="shared" si="0"/>
        <v>-8.8881958521752624E-3</v>
      </c>
      <c r="J17" s="124">
        <f t="shared" si="1"/>
        <v>-7.7503628447024631E-2</v>
      </c>
      <c r="K17" s="123">
        <f t="shared" si="2"/>
        <v>-57</v>
      </c>
      <c r="L17" s="123">
        <f t="shared" si="3"/>
        <v>-534</v>
      </c>
      <c r="M17" s="117">
        <f>H17/H17</f>
        <v>1</v>
      </c>
      <c r="N17" s="123">
        <v>0</v>
      </c>
      <c r="O17" s="123">
        <v>4931</v>
      </c>
      <c r="P17" s="123">
        <v>6412</v>
      </c>
      <c r="Q17" s="123">
        <v>6415</v>
      </c>
      <c r="R17" s="123">
        <v>6415</v>
      </c>
      <c r="S17" s="124">
        <f t="shared" si="4"/>
        <v>0</v>
      </c>
      <c r="T17" s="124" t="str">
        <f t="shared" si="5"/>
        <v>-</v>
      </c>
      <c r="U17" s="123">
        <f t="shared" si="6"/>
        <v>0</v>
      </c>
      <c r="V17" s="123">
        <f t="shared" si="7"/>
        <v>6415</v>
      </c>
      <c r="W17" s="117">
        <f>R17/R17</f>
        <v>1</v>
      </c>
    </row>
    <row r="18" spans="2:23" x14ac:dyDescent="0.25">
      <c r="B18" s="118" t="s">
        <v>60</v>
      </c>
      <c r="C18" s="119">
        <v>3851</v>
      </c>
      <c r="D18" s="119">
        <v>4440</v>
      </c>
      <c r="E18" s="119">
        <v>2472</v>
      </c>
      <c r="F18" s="119">
        <v>2822</v>
      </c>
      <c r="G18" s="119">
        <v>4753</v>
      </c>
      <c r="H18" s="119">
        <v>4696</v>
      </c>
      <c r="I18" s="120">
        <f t="shared" si="0"/>
        <v>-1.199242583631388E-2</v>
      </c>
      <c r="J18" s="120">
        <f t="shared" si="1"/>
        <v>5.7657657657657735E-2</v>
      </c>
      <c r="K18" s="119">
        <f t="shared" si="2"/>
        <v>-57</v>
      </c>
      <c r="L18" s="119">
        <f t="shared" si="3"/>
        <v>256</v>
      </c>
      <c r="M18" s="120">
        <f>H18/H17</f>
        <v>0.7388294524858402</v>
      </c>
      <c r="N18" s="119">
        <v>0</v>
      </c>
      <c r="O18" s="119">
        <v>3271</v>
      </c>
      <c r="P18" s="119">
        <v>4752</v>
      </c>
      <c r="Q18" s="119">
        <v>4755</v>
      </c>
      <c r="R18" s="119">
        <v>4755</v>
      </c>
      <c r="S18" s="120">
        <f t="shared" si="4"/>
        <v>0</v>
      </c>
      <c r="T18" s="120" t="str">
        <f t="shared" si="5"/>
        <v>-</v>
      </c>
      <c r="U18" s="119">
        <f t="shared" si="6"/>
        <v>0</v>
      </c>
      <c r="V18" s="119">
        <f t="shared" si="7"/>
        <v>4755</v>
      </c>
      <c r="W18" s="120">
        <f>R18/R17</f>
        <v>0.74123148869836319</v>
      </c>
    </row>
    <row r="19" spans="2:23" x14ac:dyDescent="0.25">
      <c r="B19" s="121" t="s">
        <v>61</v>
      </c>
      <c r="C19" s="70">
        <v>0</v>
      </c>
      <c r="D19" s="70">
        <v>3379</v>
      </c>
      <c r="E19" s="70">
        <v>0</v>
      </c>
      <c r="F19" s="70">
        <v>2173</v>
      </c>
      <c r="G19" s="70">
        <v>3692</v>
      </c>
      <c r="H19" s="70">
        <v>3635</v>
      </c>
      <c r="I19" s="122">
        <f t="shared" si="0"/>
        <v>-1.5438786565547091E-2</v>
      </c>
      <c r="J19" s="122">
        <f t="shared" si="1"/>
        <v>7.5762059781000257E-2</v>
      </c>
      <c r="K19" s="70">
        <f t="shared" si="2"/>
        <v>-57</v>
      </c>
      <c r="L19" s="70">
        <f t="shared" si="3"/>
        <v>256</v>
      </c>
      <c r="M19" s="122">
        <f>H19/H17</f>
        <v>0.57190056639395848</v>
      </c>
      <c r="N19" s="70">
        <v>0</v>
      </c>
      <c r="O19" s="70">
        <v>2210</v>
      </c>
      <c r="P19" s="70">
        <v>3691</v>
      </c>
      <c r="Q19" s="70">
        <v>3694</v>
      </c>
      <c r="R19" s="70">
        <v>3694</v>
      </c>
      <c r="S19" s="122">
        <f t="shared" si="4"/>
        <v>0</v>
      </c>
      <c r="T19" s="122" t="str">
        <f t="shared" si="5"/>
        <v>-</v>
      </c>
      <c r="U19" s="70">
        <f t="shared" si="6"/>
        <v>0</v>
      </c>
      <c r="V19" s="70">
        <f t="shared" si="7"/>
        <v>3694</v>
      </c>
      <c r="W19" s="122">
        <f>R19/R17</f>
        <v>0.57583787996882307</v>
      </c>
    </row>
    <row r="20" spans="2:23" x14ac:dyDescent="0.25">
      <c r="B20" s="121" t="s">
        <v>62</v>
      </c>
      <c r="C20" s="70">
        <v>0</v>
      </c>
      <c r="D20" s="70">
        <v>1061</v>
      </c>
      <c r="E20" s="70">
        <v>0</v>
      </c>
      <c r="F20" s="70">
        <v>649</v>
      </c>
      <c r="G20" s="70">
        <v>1061</v>
      </c>
      <c r="H20" s="70">
        <v>1061</v>
      </c>
      <c r="I20" s="122">
        <f t="shared" si="0"/>
        <v>0</v>
      </c>
      <c r="J20" s="122">
        <f t="shared" si="1"/>
        <v>0</v>
      </c>
      <c r="K20" s="70">
        <f t="shared" si="2"/>
        <v>0</v>
      </c>
      <c r="L20" s="70">
        <f t="shared" si="3"/>
        <v>0</v>
      </c>
      <c r="M20" s="122">
        <f>H20/H17</f>
        <v>0.1669288860918817</v>
      </c>
      <c r="N20" s="70">
        <v>0</v>
      </c>
      <c r="O20" s="70">
        <v>1061</v>
      </c>
      <c r="P20" s="70">
        <v>1061</v>
      </c>
      <c r="Q20" s="70">
        <v>1061</v>
      </c>
      <c r="R20" s="70">
        <v>1061</v>
      </c>
      <c r="S20" s="122">
        <f t="shared" si="4"/>
        <v>0</v>
      </c>
      <c r="T20" s="122" t="str">
        <f t="shared" si="5"/>
        <v>-</v>
      </c>
      <c r="U20" s="70">
        <f t="shared" si="6"/>
        <v>0</v>
      </c>
      <c r="V20" s="70">
        <f t="shared" si="7"/>
        <v>1061</v>
      </c>
      <c r="W20" s="122">
        <f>R20/R17</f>
        <v>0.16539360872954015</v>
      </c>
    </row>
    <row r="21" spans="2:23" x14ac:dyDescent="0.25">
      <c r="B21" s="118" t="s">
        <v>63</v>
      </c>
      <c r="C21" s="119">
        <v>3084</v>
      </c>
      <c r="D21" s="119">
        <v>2450</v>
      </c>
      <c r="E21" s="119">
        <v>1314</v>
      </c>
      <c r="F21" s="119">
        <v>1571</v>
      </c>
      <c r="G21" s="119">
        <v>1660</v>
      </c>
      <c r="H21" s="119">
        <v>1660</v>
      </c>
      <c r="I21" s="120">
        <f t="shared" si="0"/>
        <v>0</v>
      </c>
      <c r="J21" s="120">
        <f t="shared" si="1"/>
        <v>-0.32244897959183672</v>
      </c>
      <c r="K21" s="119">
        <f t="shared" si="2"/>
        <v>0</v>
      </c>
      <c r="L21" s="119">
        <f t="shared" si="3"/>
        <v>-790</v>
      </c>
      <c r="M21" s="120">
        <f>H21/H17</f>
        <v>0.26117054751415986</v>
      </c>
      <c r="N21" s="119">
        <v>0</v>
      </c>
      <c r="O21" s="119">
        <v>1660</v>
      </c>
      <c r="P21" s="119">
        <v>1660</v>
      </c>
      <c r="Q21" s="119">
        <v>1660</v>
      </c>
      <c r="R21" s="119">
        <v>1660</v>
      </c>
      <c r="S21" s="120">
        <f t="shared" si="4"/>
        <v>0</v>
      </c>
      <c r="T21" s="120" t="str">
        <f t="shared" si="5"/>
        <v>-</v>
      </c>
      <c r="U21" s="119">
        <f t="shared" si="6"/>
        <v>0</v>
      </c>
      <c r="V21" s="119">
        <f t="shared" si="7"/>
        <v>1660</v>
      </c>
      <c r="W21" s="120">
        <f>R21/R17</f>
        <v>0.25876851130163681</v>
      </c>
    </row>
    <row r="22" spans="2:23" x14ac:dyDescent="0.25">
      <c r="B22" s="115" t="s">
        <v>46</v>
      </c>
      <c r="C22" s="123">
        <v>1127</v>
      </c>
      <c r="D22" s="123">
        <v>1127</v>
      </c>
      <c r="E22" s="123">
        <v>437</v>
      </c>
      <c r="F22" s="123">
        <v>669</v>
      </c>
      <c r="G22" s="123">
        <v>857</v>
      </c>
      <c r="H22" s="123">
        <v>900</v>
      </c>
      <c r="I22" s="124">
        <f t="shared" si="0"/>
        <v>5.0175029171528607E-2</v>
      </c>
      <c r="J22" s="124">
        <f t="shared" si="1"/>
        <v>-0.20141969831410822</v>
      </c>
      <c r="K22" s="123">
        <f t="shared" si="2"/>
        <v>43</v>
      </c>
      <c r="L22" s="123">
        <f t="shared" si="3"/>
        <v>-227</v>
      </c>
      <c r="M22" s="124">
        <f>H22/H22</f>
        <v>1</v>
      </c>
      <c r="N22" s="123">
        <v>0</v>
      </c>
      <c r="O22" s="123">
        <v>802</v>
      </c>
      <c r="P22" s="123">
        <v>844</v>
      </c>
      <c r="Q22" s="123">
        <v>763</v>
      </c>
      <c r="R22" s="123">
        <v>912</v>
      </c>
      <c r="S22" s="124">
        <f t="shared" si="4"/>
        <v>0.19528178243774574</v>
      </c>
      <c r="T22" s="124" t="str">
        <f t="shared" si="5"/>
        <v>-</v>
      </c>
      <c r="U22" s="123">
        <f t="shared" si="6"/>
        <v>149</v>
      </c>
      <c r="V22" s="123">
        <f t="shared" si="7"/>
        <v>912</v>
      </c>
      <c r="W22" s="124">
        <f>R22/R22</f>
        <v>1</v>
      </c>
    </row>
    <row r="23" spans="2:23" x14ac:dyDescent="0.25">
      <c r="B23" s="118" t="s">
        <v>60</v>
      </c>
      <c r="C23" s="119">
        <v>917</v>
      </c>
      <c r="D23" s="119">
        <v>917</v>
      </c>
      <c r="E23" s="119">
        <v>386</v>
      </c>
      <c r="F23" s="119">
        <v>669</v>
      </c>
      <c r="G23" s="119">
        <v>855</v>
      </c>
      <c r="H23" s="119">
        <v>886</v>
      </c>
      <c r="I23" s="120">
        <f t="shared" si="0"/>
        <v>3.6257309941520433E-2</v>
      </c>
      <c r="J23" s="120">
        <f t="shared" si="1"/>
        <v>-3.3805888767720838E-2</v>
      </c>
      <c r="K23" s="119">
        <f t="shared" si="2"/>
        <v>31</v>
      </c>
      <c r="L23" s="119">
        <f t="shared" si="3"/>
        <v>-31</v>
      </c>
      <c r="M23" s="120">
        <f>H23/H22</f>
        <v>0.98444444444444446</v>
      </c>
      <c r="N23" s="119">
        <v>0</v>
      </c>
      <c r="O23" s="119">
        <v>802</v>
      </c>
      <c r="P23" s="119">
        <v>844</v>
      </c>
      <c r="Q23" s="119">
        <v>749</v>
      </c>
      <c r="R23" s="119">
        <v>898</v>
      </c>
      <c r="S23" s="120">
        <f t="shared" si="4"/>
        <v>0.19893190921228299</v>
      </c>
      <c r="T23" s="120" t="str">
        <f t="shared" si="5"/>
        <v>-</v>
      </c>
      <c r="U23" s="119">
        <f t="shared" si="6"/>
        <v>149</v>
      </c>
      <c r="V23" s="119">
        <f t="shared" si="7"/>
        <v>898</v>
      </c>
      <c r="W23" s="120">
        <f>R23/R22</f>
        <v>0.98464912280701755</v>
      </c>
    </row>
    <row r="24" spans="2:23" x14ac:dyDescent="0.25">
      <c r="B24" s="118" t="s">
        <v>63</v>
      </c>
      <c r="C24" s="119">
        <v>210</v>
      </c>
      <c r="D24" s="119">
        <v>210</v>
      </c>
      <c r="E24" s="119">
        <v>51</v>
      </c>
      <c r="F24" s="119">
        <v>0</v>
      </c>
      <c r="G24" s="119">
        <v>0</v>
      </c>
      <c r="H24" s="119">
        <v>0</v>
      </c>
      <c r="I24" s="120" t="str">
        <f t="shared" si="0"/>
        <v>-</v>
      </c>
      <c r="J24" s="120">
        <f t="shared" si="1"/>
        <v>-1</v>
      </c>
      <c r="K24" s="119">
        <f t="shared" si="2"/>
        <v>0</v>
      </c>
      <c r="L24" s="119">
        <f t="shared" si="3"/>
        <v>-210</v>
      </c>
      <c r="M24" s="120">
        <f>H24/H22</f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20" t="str">
        <f t="shared" si="4"/>
        <v>-</v>
      </c>
      <c r="T24" s="120" t="str">
        <f t="shared" si="5"/>
        <v>-</v>
      </c>
      <c r="U24" s="119">
        <f t="shared" si="6"/>
        <v>0</v>
      </c>
      <c r="V24" s="119">
        <f t="shared" si="7"/>
        <v>0</v>
      </c>
      <c r="W24" s="120">
        <f>R24/R22</f>
        <v>0</v>
      </c>
    </row>
    <row r="25" spans="2:23" x14ac:dyDescent="0.25">
      <c r="B25" s="115" t="s">
        <v>47</v>
      </c>
      <c r="C25" s="123">
        <v>4070</v>
      </c>
      <c r="D25" s="123">
        <v>4070</v>
      </c>
      <c r="E25" s="123">
        <v>2900</v>
      </c>
      <c r="F25" s="123">
        <v>4012</v>
      </c>
      <c r="G25" s="123">
        <v>4562</v>
      </c>
      <c r="H25" s="123">
        <v>4395</v>
      </c>
      <c r="I25" s="124">
        <f t="shared" si="0"/>
        <v>-3.6606751424813733E-2</v>
      </c>
      <c r="J25" s="124">
        <f t="shared" si="1"/>
        <v>7.9852579852579764E-2</v>
      </c>
      <c r="K25" s="123">
        <f t="shared" si="2"/>
        <v>-167</v>
      </c>
      <c r="L25" s="123">
        <f t="shared" si="3"/>
        <v>325</v>
      </c>
      <c r="M25" s="117">
        <f>H25/H25</f>
        <v>1</v>
      </c>
      <c r="N25" s="123">
        <v>0</v>
      </c>
      <c r="O25" s="123">
        <v>4276</v>
      </c>
      <c r="P25" s="123">
        <v>4562</v>
      </c>
      <c r="Q25" s="123">
        <v>4276</v>
      </c>
      <c r="R25" s="123">
        <v>4306</v>
      </c>
      <c r="S25" s="124">
        <f t="shared" si="4"/>
        <v>7.0159027128158247E-3</v>
      </c>
      <c r="T25" s="124" t="str">
        <f t="shared" si="5"/>
        <v>-</v>
      </c>
      <c r="U25" s="123">
        <f t="shared" si="6"/>
        <v>30</v>
      </c>
      <c r="V25" s="123">
        <f t="shared" si="7"/>
        <v>4306</v>
      </c>
      <c r="W25" s="117">
        <f>R25/R25</f>
        <v>1</v>
      </c>
    </row>
    <row r="26" spans="2:23" x14ac:dyDescent="0.25">
      <c r="B26" s="118" t="s">
        <v>60</v>
      </c>
      <c r="C26" s="119">
        <v>4004</v>
      </c>
      <c r="D26" s="119">
        <v>4004</v>
      </c>
      <c r="E26" s="119">
        <v>2534</v>
      </c>
      <c r="F26" s="119">
        <v>3312</v>
      </c>
      <c r="G26" s="119">
        <v>3862</v>
      </c>
      <c r="H26" s="119">
        <v>3695</v>
      </c>
      <c r="I26" s="120">
        <f t="shared" si="0"/>
        <v>-4.3241843604350128E-2</v>
      </c>
      <c r="J26" s="120">
        <f t="shared" si="1"/>
        <v>-7.7172827172827141E-2</v>
      </c>
      <c r="K26" s="119">
        <f t="shared" si="2"/>
        <v>-167</v>
      </c>
      <c r="L26" s="119">
        <f t="shared" si="3"/>
        <v>-309</v>
      </c>
      <c r="M26" s="120">
        <f>H26/H25</f>
        <v>0.84072810011376564</v>
      </c>
      <c r="N26" s="119">
        <v>0</v>
      </c>
      <c r="O26" s="119">
        <v>3576</v>
      </c>
      <c r="P26" s="119">
        <v>3862</v>
      </c>
      <c r="Q26" s="119">
        <v>3576</v>
      </c>
      <c r="R26" s="119">
        <v>3606</v>
      </c>
      <c r="S26" s="120">
        <f t="shared" si="4"/>
        <v>8.3892617449663476E-3</v>
      </c>
      <c r="T26" s="120" t="str">
        <f t="shared" si="5"/>
        <v>-</v>
      </c>
      <c r="U26" s="119">
        <f t="shared" si="6"/>
        <v>30</v>
      </c>
      <c r="V26" s="119">
        <f t="shared" si="7"/>
        <v>3606</v>
      </c>
      <c r="W26" s="120">
        <f>R26/R25</f>
        <v>0.83743613562470975</v>
      </c>
    </row>
    <row r="27" spans="2:23" x14ac:dyDescent="0.25">
      <c r="B27" s="121" t="s">
        <v>61</v>
      </c>
      <c r="C27" s="70">
        <v>3576</v>
      </c>
      <c r="D27" s="70">
        <v>3576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0"/>
        <v>-</v>
      </c>
      <c r="J27" s="122">
        <f t="shared" si="1"/>
        <v>-1</v>
      </c>
      <c r="K27" s="70">
        <f t="shared" si="2"/>
        <v>0</v>
      </c>
      <c r="L27" s="70">
        <f t="shared" si="3"/>
        <v>-3576</v>
      </c>
      <c r="M27" s="122">
        <f>H27/H25</f>
        <v>0</v>
      </c>
      <c r="N27" s="70">
        <v>0</v>
      </c>
      <c r="O27" s="70">
        <v>3576</v>
      </c>
      <c r="P27" s="70">
        <v>0</v>
      </c>
      <c r="Q27" s="70">
        <v>3576</v>
      </c>
      <c r="R27" s="70">
        <v>0</v>
      </c>
      <c r="S27" s="122">
        <f t="shared" si="4"/>
        <v>-1</v>
      </c>
      <c r="T27" s="122" t="str">
        <f t="shared" si="5"/>
        <v>-</v>
      </c>
      <c r="U27" s="70">
        <f t="shared" si="6"/>
        <v>-3576</v>
      </c>
      <c r="V27" s="70">
        <f t="shared" si="7"/>
        <v>0</v>
      </c>
      <c r="W27" s="122">
        <f>R27/R25</f>
        <v>0</v>
      </c>
    </row>
    <row r="28" spans="2:23" x14ac:dyDescent="0.25">
      <c r="B28" s="121" t="s">
        <v>62</v>
      </c>
      <c r="C28" s="70">
        <v>428</v>
      </c>
      <c r="D28" s="70">
        <v>428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0"/>
        <v>-</v>
      </c>
      <c r="J28" s="122">
        <f t="shared" si="1"/>
        <v>-1</v>
      </c>
      <c r="K28" s="70">
        <f t="shared" si="2"/>
        <v>0</v>
      </c>
      <c r="L28" s="70">
        <f t="shared" si="3"/>
        <v>-428</v>
      </c>
      <c r="M28" s="122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122" t="str">
        <f t="shared" si="5"/>
        <v>-</v>
      </c>
      <c r="U28" s="70">
        <f t="shared" si="6"/>
        <v>0</v>
      </c>
      <c r="V28" s="70">
        <f t="shared" si="7"/>
        <v>0</v>
      </c>
      <c r="W28" s="122">
        <f>R28/R25</f>
        <v>0</v>
      </c>
    </row>
    <row r="29" spans="2:23" x14ac:dyDescent="0.25">
      <c r="B29" s="115" t="s">
        <v>48</v>
      </c>
      <c r="C29" s="123">
        <v>21813</v>
      </c>
      <c r="D29" s="123">
        <v>21340</v>
      </c>
      <c r="E29" s="123">
        <v>9244</v>
      </c>
      <c r="F29" s="123">
        <v>11050</v>
      </c>
      <c r="G29" s="123">
        <v>18364</v>
      </c>
      <c r="H29" s="123">
        <v>19209</v>
      </c>
      <c r="I29" s="124">
        <f t="shared" si="0"/>
        <v>4.6013940318013535E-2</v>
      </c>
      <c r="J29" s="124">
        <f t="shared" si="1"/>
        <v>-9.9859418931583899E-2</v>
      </c>
      <c r="K29" s="123">
        <f t="shared" si="2"/>
        <v>845</v>
      </c>
      <c r="L29" s="123">
        <f t="shared" si="3"/>
        <v>-2131</v>
      </c>
      <c r="M29" s="117">
        <f>H29/H29</f>
        <v>1</v>
      </c>
      <c r="N29" s="123">
        <v>0</v>
      </c>
      <c r="O29" s="123">
        <v>13664</v>
      </c>
      <c r="P29" s="123">
        <v>18637</v>
      </c>
      <c r="Q29" s="123">
        <v>19295</v>
      </c>
      <c r="R29" s="123">
        <v>20140</v>
      </c>
      <c r="S29" s="124">
        <f t="shared" si="4"/>
        <v>4.3793728945322519E-2</v>
      </c>
      <c r="T29" s="124" t="str">
        <f t="shared" si="5"/>
        <v>-</v>
      </c>
      <c r="U29" s="123">
        <f t="shared" si="6"/>
        <v>845</v>
      </c>
      <c r="V29" s="123">
        <f t="shared" si="7"/>
        <v>20140</v>
      </c>
      <c r="W29" s="117">
        <f>R29/R29</f>
        <v>1</v>
      </c>
    </row>
    <row r="30" spans="2:23" x14ac:dyDescent="0.25">
      <c r="B30" s="118" t="s">
        <v>60</v>
      </c>
      <c r="C30" s="119">
        <v>16581</v>
      </c>
      <c r="D30" s="119">
        <v>16096</v>
      </c>
      <c r="E30" s="119">
        <v>6499</v>
      </c>
      <c r="F30" s="119">
        <v>8111</v>
      </c>
      <c r="G30" s="119">
        <v>14162</v>
      </c>
      <c r="H30" s="119">
        <v>14862</v>
      </c>
      <c r="I30" s="120">
        <f t="shared" si="0"/>
        <v>4.9428046886033083E-2</v>
      </c>
      <c r="J30" s="120">
        <f t="shared" si="1"/>
        <v>-7.6665009940357853E-2</v>
      </c>
      <c r="K30" s="119">
        <f t="shared" si="2"/>
        <v>700</v>
      </c>
      <c r="L30" s="119">
        <f t="shared" si="3"/>
        <v>-1234</v>
      </c>
      <c r="M30" s="120">
        <f>H30/H29</f>
        <v>0.77369982820552863</v>
      </c>
      <c r="N30" s="119">
        <v>0</v>
      </c>
      <c r="O30" s="119">
        <v>10280</v>
      </c>
      <c r="P30" s="119">
        <v>14288</v>
      </c>
      <c r="Q30" s="119">
        <v>14948</v>
      </c>
      <c r="R30" s="119">
        <v>15777</v>
      </c>
      <c r="S30" s="120">
        <f t="shared" si="4"/>
        <v>5.5458924270805454E-2</v>
      </c>
      <c r="T30" s="120" t="str">
        <f t="shared" si="5"/>
        <v>-</v>
      </c>
      <c r="U30" s="119">
        <f t="shared" si="6"/>
        <v>829</v>
      </c>
      <c r="V30" s="119">
        <f t="shared" si="7"/>
        <v>15777</v>
      </c>
      <c r="W30" s="120">
        <f>R30/R29</f>
        <v>0.78336643495531277</v>
      </c>
    </row>
    <row r="31" spans="2:23" x14ac:dyDescent="0.25">
      <c r="B31" s="121" t="s">
        <v>61</v>
      </c>
      <c r="C31" s="70">
        <v>13383</v>
      </c>
      <c r="D31" s="70">
        <v>12913</v>
      </c>
      <c r="E31" s="70">
        <v>5381</v>
      </c>
      <c r="F31" s="70">
        <v>6550</v>
      </c>
      <c r="G31" s="70">
        <v>12095</v>
      </c>
      <c r="H31" s="70">
        <v>12793</v>
      </c>
      <c r="I31" s="122">
        <f t="shared" si="0"/>
        <v>5.7709797436957366E-2</v>
      </c>
      <c r="J31" s="122">
        <f t="shared" si="1"/>
        <v>-9.2929605823588446E-3</v>
      </c>
      <c r="K31" s="70">
        <f t="shared" si="2"/>
        <v>698</v>
      </c>
      <c r="L31" s="70">
        <f t="shared" si="3"/>
        <v>-120</v>
      </c>
      <c r="M31" s="122">
        <f>H31/H29</f>
        <v>0.66598990056744234</v>
      </c>
      <c r="N31" s="70">
        <v>0</v>
      </c>
      <c r="O31" s="70">
        <v>9016</v>
      </c>
      <c r="P31" s="70">
        <v>12383</v>
      </c>
      <c r="Q31" s="70">
        <v>12849</v>
      </c>
      <c r="R31" s="70">
        <v>13674</v>
      </c>
      <c r="S31" s="122">
        <f t="shared" si="4"/>
        <v>6.4207331309829474E-2</v>
      </c>
      <c r="T31" s="122" t="str">
        <f t="shared" si="5"/>
        <v>-</v>
      </c>
      <c r="U31" s="70">
        <f t="shared" si="6"/>
        <v>825</v>
      </c>
      <c r="V31" s="70">
        <f t="shared" si="7"/>
        <v>13674</v>
      </c>
      <c r="W31" s="122">
        <f>R31/R29</f>
        <v>0.67894736842105263</v>
      </c>
    </row>
    <row r="32" spans="2:23" x14ac:dyDescent="0.25">
      <c r="B32" s="121" t="s">
        <v>62</v>
      </c>
      <c r="C32" s="70">
        <v>3198</v>
      </c>
      <c r="D32" s="70">
        <v>3183</v>
      </c>
      <c r="E32" s="70">
        <v>1118</v>
      </c>
      <c r="F32" s="70">
        <v>1561</v>
      </c>
      <c r="G32" s="70">
        <v>2067</v>
      </c>
      <c r="H32" s="70">
        <v>2069</v>
      </c>
      <c r="I32" s="122">
        <f t="shared" si="0"/>
        <v>9.6758587324630163E-4</v>
      </c>
      <c r="J32" s="122">
        <f t="shared" si="1"/>
        <v>-0.34998429154885324</v>
      </c>
      <c r="K32" s="70">
        <f t="shared" si="2"/>
        <v>2</v>
      </c>
      <c r="L32" s="70">
        <f t="shared" si="3"/>
        <v>-1114</v>
      </c>
      <c r="M32" s="122">
        <f>H32/H29</f>
        <v>0.10770992763808632</v>
      </c>
      <c r="N32" s="70">
        <v>0</v>
      </c>
      <c r="O32" s="70">
        <v>1264</v>
      </c>
      <c r="P32" s="70">
        <v>1905</v>
      </c>
      <c r="Q32" s="70">
        <v>2099</v>
      </c>
      <c r="R32" s="70">
        <v>2103</v>
      </c>
      <c r="S32" s="122">
        <f t="shared" si="4"/>
        <v>1.9056693663648261E-3</v>
      </c>
      <c r="T32" s="122" t="str">
        <f t="shared" si="5"/>
        <v>-</v>
      </c>
      <c r="U32" s="70">
        <f t="shared" si="6"/>
        <v>4</v>
      </c>
      <c r="V32" s="70">
        <f t="shared" si="7"/>
        <v>2103</v>
      </c>
      <c r="W32" s="122">
        <f>R32/R29</f>
        <v>0.10441906653426018</v>
      </c>
    </row>
    <row r="33" spans="2:23" x14ac:dyDescent="0.25">
      <c r="B33" s="118" t="s">
        <v>63</v>
      </c>
      <c r="C33" s="119">
        <v>5232</v>
      </c>
      <c r="D33" s="119">
        <v>5245</v>
      </c>
      <c r="E33" s="119">
        <v>2745</v>
      </c>
      <c r="F33" s="119">
        <v>2940</v>
      </c>
      <c r="G33" s="119">
        <v>4202</v>
      </c>
      <c r="H33" s="119">
        <v>4347</v>
      </c>
      <c r="I33" s="120">
        <f t="shared" si="0"/>
        <v>3.4507377439314535E-2</v>
      </c>
      <c r="J33" s="120">
        <f t="shared" si="1"/>
        <v>-0.17121067683508107</v>
      </c>
      <c r="K33" s="119">
        <f t="shared" si="2"/>
        <v>145</v>
      </c>
      <c r="L33" s="119">
        <f t="shared" si="3"/>
        <v>-898</v>
      </c>
      <c r="M33" s="120">
        <f>H33/H29</f>
        <v>0.22630017179447134</v>
      </c>
      <c r="N33" s="119">
        <v>0</v>
      </c>
      <c r="O33" s="119">
        <v>3384</v>
      </c>
      <c r="P33" s="119">
        <v>4349</v>
      </c>
      <c r="Q33" s="119">
        <v>4347</v>
      </c>
      <c r="R33" s="119">
        <v>4363</v>
      </c>
      <c r="S33" s="120">
        <f t="shared" si="4"/>
        <v>3.680699332873294E-3</v>
      </c>
      <c r="T33" s="120" t="str">
        <f t="shared" si="5"/>
        <v>-</v>
      </c>
      <c r="U33" s="119">
        <f t="shared" si="6"/>
        <v>16</v>
      </c>
      <c r="V33" s="119">
        <f t="shared" si="7"/>
        <v>4363</v>
      </c>
      <c r="W33" s="120">
        <f>R33/R29</f>
        <v>0.2166335650446872</v>
      </c>
    </row>
    <row r="34" spans="2:23" x14ac:dyDescent="0.25">
      <c r="B34" s="115" t="s">
        <v>49</v>
      </c>
      <c r="C34" s="123">
        <v>772</v>
      </c>
      <c r="D34" s="123">
        <v>713</v>
      </c>
      <c r="E34" s="123">
        <v>339</v>
      </c>
      <c r="F34" s="123">
        <v>532</v>
      </c>
      <c r="G34" s="123">
        <v>654</v>
      </c>
      <c r="H34" s="123">
        <v>663</v>
      </c>
      <c r="I34" s="124">
        <f t="shared" si="0"/>
        <v>1.3761467889908285E-2</v>
      </c>
      <c r="J34" s="124">
        <f t="shared" si="1"/>
        <v>-7.0126227208976211E-2</v>
      </c>
      <c r="K34" s="123">
        <f t="shared" si="2"/>
        <v>9</v>
      </c>
      <c r="L34" s="123">
        <f t="shared" si="3"/>
        <v>-50</v>
      </c>
      <c r="M34" s="117">
        <f>H34/H34</f>
        <v>1</v>
      </c>
      <c r="N34" s="123">
        <v>0</v>
      </c>
      <c r="O34" s="123">
        <v>465</v>
      </c>
      <c r="P34" s="123">
        <v>663</v>
      </c>
      <c r="Q34" s="123">
        <v>663</v>
      </c>
      <c r="R34" s="123">
        <v>673</v>
      </c>
      <c r="S34" s="124">
        <f t="shared" si="4"/>
        <v>1.5082956259426794E-2</v>
      </c>
      <c r="T34" s="124" t="str">
        <f t="shared" si="5"/>
        <v>-</v>
      </c>
      <c r="U34" s="123">
        <f t="shared" si="6"/>
        <v>10</v>
      </c>
      <c r="V34" s="123">
        <f t="shared" si="7"/>
        <v>673</v>
      </c>
      <c r="W34" s="117">
        <f>R34/R34</f>
        <v>1</v>
      </c>
    </row>
    <row r="35" spans="2:23" x14ac:dyDescent="0.25">
      <c r="B35" s="118" t="s">
        <v>60</v>
      </c>
      <c r="C35" s="119">
        <v>772</v>
      </c>
      <c r="D35" s="119">
        <v>713</v>
      </c>
      <c r="E35" s="119">
        <v>339</v>
      </c>
      <c r="F35" s="119">
        <v>532</v>
      </c>
      <c r="G35" s="119">
        <v>654</v>
      </c>
      <c r="H35" s="119">
        <v>663</v>
      </c>
      <c r="I35" s="120">
        <f t="shared" si="0"/>
        <v>1.3761467889908285E-2</v>
      </c>
      <c r="J35" s="120">
        <f t="shared" si="1"/>
        <v>-7.0126227208976211E-2</v>
      </c>
      <c r="K35" s="119">
        <f t="shared" si="2"/>
        <v>9</v>
      </c>
      <c r="L35" s="119">
        <f t="shared" si="3"/>
        <v>-50</v>
      </c>
      <c r="M35" s="120">
        <f>H35/H34</f>
        <v>1</v>
      </c>
      <c r="N35" s="119">
        <v>0</v>
      </c>
      <c r="O35" s="119">
        <v>465</v>
      </c>
      <c r="P35" s="119">
        <v>663</v>
      </c>
      <c r="Q35" s="119">
        <v>663</v>
      </c>
      <c r="R35" s="119">
        <v>673</v>
      </c>
      <c r="S35" s="120">
        <f t="shared" si="4"/>
        <v>1.5082956259426794E-2</v>
      </c>
      <c r="T35" s="120" t="str">
        <f t="shared" si="5"/>
        <v>-</v>
      </c>
      <c r="U35" s="119">
        <f t="shared" si="6"/>
        <v>10</v>
      </c>
      <c r="V35" s="119">
        <f t="shared" si="7"/>
        <v>673</v>
      </c>
      <c r="W35" s="120">
        <f>R35/R34</f>
        <v>1</v>
      </c>
    </row>
    <row r="36" spans="2:23" x14ac:dyDescent="0.25">
      <c r="B36" s="115" t="s">
        <v>50</v>
      </c>
      <c r="C36" s="123">
        <v>4019</v>
      </c>
      <c r="D36" s="123">
        <v>4124</v>
      </c>
      <c r="E36" s="123">
        <v>2132</v>
      </c>
      <c r="F36" s="123">
        <v>2908</v>
      </c>
      <c r="G36" s="123">
        <v>4497</v>
      </c>
      <c r="H36" s="123">
        <v>4790</v>
      </c>
      <c r="I36" s="124">
        <f t="shared" si="0"/>
        <v>6.5154547476095281E-2</v>
      </c>
      <c r="J36" s="124">
        <f t="shared" si="1"/>
        <v>0.16149369544131909</v>
      </c>
      <c r="K36" s="123">
        <f t="shared" si="2"/>
        <v>293</v>
      </c>
      <c r="L36" s="123">
        <f t="shared" si="3"/>
        <v>666</v>
      </c>
      <c r="M36" s="124">
        <f>H36/H36</f>
        <v>1</v>
      </c>
      <c r="N36" s="123">
        <v>0</v>
      </c>
      <c r="O36" s="123">
        <v>3192</v>
      </c>
      <c r="P36" s="123">
        <v>4653</v>
      </c>
      <c r="Q36" s="123">
        <v>4791</v>
      </c>
      <c r="R36" s="123">
        <v>4797</v>
      </c>
      <c r="S36" s="124">
        <f t="shared" si="4"/>
        <v>1.2523481527864089E-3</v>
      </c>
      <c r="T36" s="124" t="str">
        <f t="shared" si="5"/>
        <v>-</v>
      </c>
      <c r="U36" s="123">
        <f t="shared" si="6"/>
        <v>6</v>
      </c>
      <c r="V36" s="123">
        <f t="shared" si="7"/>
        <v>4797</v>
      </c>
      <c r="W36" s="124">
        <f>R36/R36</f>
        <v>1</v>
      </c>
    </row>
    <row r="37" spans="2:23" x14ac:dyDescent="0.25">
      <c r="B37" s="118" t="s">
        <v>60</v>
      </c>
      <c r="C37" s="119">
        <v>1798</v>
      </c>
      <c r="D37" s="119">
        <v>1801</v>
      </c>
      <c r="E37" s="119">
        <v>1559</v>
      </c>
      <c r="F37" s="119">
        <v>2545</v>
      </c>
      <c r="G37" s="119">
        <v>3640</v>
      </c>
      <c r="H37" s="119">
        <v>3915</v>
      </c>
      <c r="I37" s="120">
        <f t="shared" si="0"/>
        <v>7.5549450549450503E-2</v>
      </c>
      <c r="J37" s="120">
        <f t="shared" si="1"/>
        <v>1.1737923375902275</v>
      </c>
      <c r="K37" s="119">
        <f t="shared" si="2"/>
        <v>275</v>
      </c>
      <c r="L37" s="119">
        <f t="shared" si="3"/>
        <v>2114</v>
      </c>
      <c r="M37" s="120">
        <f>H37/H36</f>
        <v>0.81732776617954073</v>
      </c>
      <c r="N37" s="119">
        <v>0</v>
      </c>
      <c r="O37" s="119">
        <v>2930</v>
      </c>
      <c r="P37" s="119">
        <v>3809</v>
      </c>
      <c r="Q37" s="119">
        <v>3915</v>
      </c>
      <c r="R37" s="119">
        <v>3915</v>
      </c>
      <c r="S37" s="120">
        <f t="shared" si="4"/>
        <v>0</v>
      </c>
      <c r="T37" s="120" t="str">
        <f t="shared" si="5"/>
        <v>-</v>
      </c>
      <c r="U37" s="119">
        <f t="shared" si="6"/>
        <v>0</v>
      </c>
      <c r="V37" s="119">
        <f t="shared" si="7"/>
        <v>3915</v>
      </c>
      <c r="W37" s="120">
        <f>R37/R36</f>
        <v>0.81613508442776739</v>
      </c>
    </row>
    <row r="38" spans="2:23" x14ac:dyDescent="0.25">
      <c r="B38" s="118" t="s">
        <v>63</v>
      </c>
      <c r="C38" s="119">
        <v>2221</v>
      </c>
      <c r="D38" s="119">
        <v>2323</v>
      </c>
      <c r="E38" s="119">
        <v>573</v>
      </c>
      <c r="F38" s="119">
        <v>363</v>
      </c>
      <c r="G38" s="119">
        <v>857</v>
      </c>
      <c r="H38" s="119">
        <v>875</v>
      </c>
      <c r="I38" s="120">
        <f t="shared" si="0"/>
        <v>2.100350058343059E-2</v>
      </c>
      <c r="J38" s="120">
        <f t="shared" si="1"/>
        <v>-0.62333189840723202</v>
      </c>
      <c r="K38" s="119">
        <f t="shared" si="2"/>
        <v>18</v>
      </c>
      <c r="L38" s="119">
        <f t="shared" si="3"/>
        <v>-1448</v>
      </c>
      <c r="M38" s="120">
        <f>H38/H36</f>
        <v>0.1826722338204593</v>
      </c>
      <c r="N38" s="119">
        <v>0</v>
      </c>
      <c r="O38" s="119">
        <v>262</v>
      </c>
      <c r="P38" s="119">
        <v>844</v>
      </c>
      <c r="Q38" s="119">
        <v>876</v>
      </c>
      <c r="R38" s="119">
        <v>882</v>
      </c>
      <c r="S38" s="120">
        <f t="shared" si="4"/>
        <v>6.8493150684931781E-3</v>
      </c>
      <c r="T38" s="120" t="str">
        <f t="shared" si="5"/>
        <v>-</v>
      </c>
      <c r="U38" s="119">
        <f t="shared" si="6"/>
        <v>6</v>
      </c>
      <c r="V38" s="119">
        <f t="shared" si="7"/>
        <v>882</v>
      </c>
      <c r="W38" s="120">
        <f>R38/R36</f>
        <v>0.18386491557223264</v>
      </c>
    </row>
    <row r="39" spans="2:23" x14ac:dyDescent="0.25">
      <c r="B39" s="115" t="s">
        <v>51</v>
      </c>
      <c r="C39" s="123">
        <v>2726</v>
      </c>
      <c r="D39" s="123">
        <v>2690</v>
      </c>
      <c r="E39" s="123">
        <v>1526</v>
      </c>
      <c r="F39" s="123">
        <v>2270</v>
      </c>
      <c r="G39" s="123">
        <v>2680</v>
      </c>
      <c r="H39" s="123">
        <v>2774</v>
      </c>
      <c r="I39" s="124">
        <f t="shared" si="0"/>
        <v>3.5074626865671643E-2</v>
      </c>
      <c r="J39" s="124">
        <f t="shared" si="1"/>
        <v>3.1226765799256428E-2</v>
      </c>
      <c r="K39" s="123">
        <f t="shared" si="2"/>
        <v>94</v>
      </c>
      <c r="L39" s="123">
        <f t="shared" si="3"/>
        <v>84</v>
      </c>
      <c r="M39" s="117">
        <f>H39/H39</f>
        <v>1</v>
      </c>
      <c r="N39" s="123">
        <v>0</v>
      </c>
      <c r="O39" s="123">
        <v>2378</v>
      </c>
      <c r="P39" s="123">
        <v>2640</v>
      </c>
      <c r="Q39" s="123">
        <v>2646</v>
      </c>
      <c r="R39" s="123">
        <v>2773</v>
      </c>
      <c r="S39" s="124">
        <f t="shared" si="4"/>
        <v>4.7996976568405181E-2</v>
      </c>
      <c r="T39" s="124" t="str">
        <f t="shared" si="5"/>
        <v>-</v>
      </c>
      <c r="U39" s="123">
        <f t="shared" si="6"/>
        <v>127</v>
      </c>
      <c r="V39" s="123">
        <f t="shared" si="7"/>
        <v>2773</v>
      </c>
      <c r="W39" s="117">
        <f>R39/R39</f>
        <v>1</v>
      </c>
    </row>
    <row r="40" spans="2:23" x14ac:dyDescent="0.25">
      <c r="B40" s="118" t="s">
        <v>60</v>
      </c>
      <c r="C40" s="119">
        <v>2726</v>
      </c>
      <c r="D40" s="119">
        <v>2690</v>
      </c>
      <c r="E40" s="119">
        <v>1526</v>
      </c>
      <c r="F40" s="119">
        <v>2270</v>
      </c>
      <c r="G40" s="119">
        <v>2680</v>
      </c>
      <c r="H40" s="119">
        <v>2774</v>
      </c>
      <c r="I40" s="120">
        <f t="shared" si="0"/>
        <v>3.5074626865671643E-2</v>
      </c>
      <c r="J40" s="120">
        <f t="shared" si="1"/>
        <v>3.1226765799256428E-2</v>
      </c>
      <c r="K40" s="119">
        <f t="shared" si="2"/>
        <v>94</v>
      </c>
      <c r="L40" s="119">
        <f t="shared" si="3"/>
        <v>84</v>
      </c>
      <c r="M40" s="120">
        <f>H40/H39</f>
        <v>1</v>
      </c>
      <c r="N40" s="119">
        <v>0</v>
      </c>
      <c r="O40" s="119">
        <v>2378</v>
      </c>
      <c r="P40" s="119">
        <v>2640</v>
      </c>
      <c r="Q40" s="119">
        <v>2646</v>
      </c>
      <c r="R40" s="119">
        <v>2773</v>
      </c>
      <c r="S40" s="120">
        <f t="shared" si="4"/>
        <v>4.7996976568405181E-2</v>
      </c>
      <c r="T40" s="120" t="str">
        <f t="shared" si="5"/>
        <v>-</v>
      </c>
      <c r="U40" s="119">
        <f t="shared" si="6"/>
        <v>127</v>
      </c>
      <c r="V40" s="119">
        <f t="shared" si="7"/>
        <v>2773</v>
      </c>
      <c r="W40" s="120">
        <f>R40/R39</f>
        <v>1</v>
      </c>
    </row>
    <row r="41" spans="2:23" x14ac:dyDescent="0.25">
      <c r="B41" s="121" t="s">
        <v>61</v>
      </c>
      <c r="C41" s="70">
        <v>1381</v>
      </c>
      <c r="D41" s="70">
        <v>1381</v>
      </c>
      <c r="E41" s="70">
        <v>846</v>
      </c>
      <c r="F41" s="70">
        <v>1514</v>
      </c>
      <c r="G41" s="70">
        <v>1660</v>
      </c>
      <c r="H41" s="70">
        <v>1674</v>
      </c>
      <c r="I41" s="122">
        <f t="shared" si="0"/>
        <v>8.4337349397589634E-3</v>
      </c>
      <c r="J41" s="122">
        <f t="shared" si="1"/>
        <v>0.21216509775524983</v>
      </c>
      <c r="K41" s="70">
        <f t="shared" si="2"/>
        <v>14</v>
      </c>
      <c r="L41" s="70">
        <f t="shared" si="3"/>
        <v>293</v>
      </c>
      <c r="M41" s="122">
        <f>H41/H39</f>
        <v>0.60346070656092288</v>
      </c>
      <c r="N41" s="70">
        <v>0</v>
      </c>
      <c r="O41" s="70">
        <v>1658</v>
      </c>
      <c r="P41" s="70">
        <v>1674</v>
      </c>
      <c r="Q41" s="70">
        <v>1674</v>
      </c>
      <c r="R41" s="70">
        <v>1681</v>
      </c>
      <c r="S41" s="122">
        <f t="shared" si="4"/>
        <v>4.1816009557944511E-3</v>
      </c>
      <c r="T41" s="122" t="str">
        <f t="shared" si="5"/>
        <v>-</v>
      </c>
      <c r="U41" s="70">
        <f t="shared" si="6"/>
        <v>7</v>
      </c>
      <c r="V41" s="70">
        <f t="shared" si="7"/>
        <v>1681</v>
      </c>
      <c r="W41" s="122">
        <f>R41/R39</f>
        <v>0.60620266858997474</v>
      </c>
    </row>
    <row r="42" spans="2:23" x14ac:dyDescent="0.25">
      <c r="B42" s="121" t="s">
        <v>62</v>
      </c>
      <c r="C42" s="70">
        <v>1345</v>
      </c>
      <c r="D42" s="70">
        <v>1309</v>
      </c>
      <c r="E42" s="70">
        <v>680</v>
      </c>
      <c r="F42" s="70">
        <v>756</v>
      </c>
      <c r="G42" s="70">
        <v>1020</v>
      </c>
      <c r="H42" s="70">
        <v>1100</v>
      </c>
      <c r="I42" s="122">
        <f t="shared" si="0"/>
        <v>7.8431372549019551E-2</v>
      </c>
      <c r="J42" s="122">
        <f t="shared" si="1"/>
        <v>-0.15966386554621848</v>
      </c>
      <c r="K42" s="70">
        <f t="shared" si="2"/>
        <v>80</v>
      </c>
      <c r="L42" s="70">
        <f t="shared" si="3"/>
        <v>-209</v>
      </c>
      <c r="M42" s="122">
        <f>H42/H39</f>
        <v>0.39653929343907712</v>
      </c>
      <c r="N42" s="70">
        <v>0</v>
      </c>
      <c r="O42" s="70">
        <v>720</v>
      </c>
      <c r="P42" s="70">
        <v>966</v>
      </c>
      <c r="Q42" s="70">
        <v>972</v>
      </c>
      <c r="R42" s="70">
        <v>1092</v>
      </c>
      <c r="S42" s="122">
        <f t="shared" si="4"/>
        <v>0.12345679012345689</v>
      </c>
      <c r="T42" s="122" t="str">
        <f t="shared" si="5"/>
        <v>-</v>
      </c>
      <c r="U42" s="70">
        <f t="shared" si="6"/>
        <v>120</v>
      </c>
      <c r="V42" s="70">
        <f t="shared" si="7"/>
        <v>1092</v>
      </c>
      <c r="W42" s="122">
        <f>R42/R39</f>
        <v>0.39379733141002526</v>
      </c>
    </row>
    <row r="43" spans="2:23" x14ac:dyDescent="0.25">
      <c r="B43" s="115" t="s">
        <v>52</v>
      </c>
      <c r="C43" s="123">
        <v>6935</v>
      </c>
      <c r="D43" s="123">
        <v>6890</v>
      </c>
      <c r="E43" s="123">
        <v>3786</v>
      </c>
      <c r="F43" s="123">
        <v>4393</v>
      </c>
      <c r="G43" s="123">
        <v>6413</v>
      </c>
      <c r="H43" s="123">
        <v>6356</v>
      </c>
      <c r="I43" s="124">
        <f t="shared" si="0"/>
        <v>-8.8881958521752624E-3</v>
      </c>
      <c r="J43" s="124">
        <f t="shared" si="1"/>
        <v>-7.7503628447024631E-2</v>
      </c>
      <c r="K43" s="123">
        <f t="shared" si="2"/>
        <v>-57</v>
      </c>
      <c r="L43" s="123">
        <f t="shared" si="3"/>
        <v>-534</v>
      </c>
      <c r="M43" s="117">
        <f>H43/H43</f>
        <v>1</v>
      </c>
      <c r="N43" s="123">
        <v>0</v>
      </c>
      <c r="O43" s="123">
        <v>4931</v>
      </c>
      <c r="P43" s="123">
        <v>6412</v>
      </c>
      <c r="Q43" s="123">
        <v>6415</v>
      </c>
      <c r="R43" s="123">
        <v>6415</v>
      </c>
      <c r="S43" s="124">
        <f t="shared" si="4"/>
        <v>0</v>
      </c>
      <c r="T43" s="124" t="str">
        <f t="shared" si="5"/>
        <v>-</v>
      </c>
      <c r="U43" s="123">
        <f t="shared" si="6"/>
        <v>0</v>
      </c>
      <c r="V43" s="123">
        <f t="shared" si="7"/>
        <v>6415</v>
      </c>
      <c r="W43" s="117">
        <f>R43/R43</f>
        <v>1</v>
      </c>
    </row>
    <row r="44" spans="2:23" x14ac:dyDescent="0.25">
      <c r="B44" s="118" t="s">
        <v>60</v>
      </c>
      <c r="C44" s="119">
        <v>3851</v>
      </c>
      <c r="D44" s="119">
        <v>4440</v>
      </c>
      <c r="E44" s="119">
        <v>2472</v>
      </c>
      <c r="F44" s="119">
        <v>2822</v>
      </c>
      <c r="G44" s="119">
        <v>4753</v>
      </c>
      <c r="H44" s="119">
        <v>4696</v>
      </c>
      <c r="I44" s="120">
        <f t="shared" si="0"/>
        <v>-1.199242583631388E-2</v>
      </c>
      <c r="J44" s="120">
        <f t="shared" si="1"/>
        <v>5.7657657657657735E-2</v>
      </c>
      <c r="K44" s="119">
        <f t="shared" si="2"/>
        <v>-57</v>
      </c>
      <c r="L44" s="119">
        <f t="shared" si="3"/>
        <v>256</v>
      </c>
      <c r="M44" s="120">
        <f>H44/H43</f>
        <v>0.7388294524858402</v>
      </c>
      <c r="N44" s="119">
        <v>0</v>
      </c>
      <c r="O44" s="119">
        <v>3271</v>
      </c>
      <c r="P44" s="119">
        <v>4752</v>
      </c>
      <c r="Q44" s="119">
        <v>4755</v>
      </c>
      <c r="R44" s="119">
        <v>4755</v>
      </c>
      <c r="S44" s="120">
        <f t="shared" si="4"/>
        <v>0</v>
      </c>
      <c r="T44" s="120" t="str">
        <f t="shared" si="5"/>
        <v>-</v>
      </c>
      <c r="U44" s="119">
        <f t="shared" si="6"/>
        <v>0</v>
      </c>
      <c r="V44" s="119">
        <f t="shared" si="7"/>
        <v>4755</v>
      </c>
      <c r="W44" s="120">
        <f>R44/R43</f>
        <v>0.74123148869836319</v>
      </c>
    </row>
    <row r="45" spans="2:23" x14ac:dyDescent="0.25">
      <c r="B45" s="121" t="s">
        <v>61</v>
      </c>
      <c r="C45" s="70">
        <v>0</v>
      </c>
      <c r="D45" s="70">
        <v>3379</v>
      </c>
      <c r="E45" s="70">
        <v>0</v>
      </c>
      <c r="F45" s="70">
        <v>2173</v>
      </c>
      <c r="G45" s="70">
        <v>3692</v>
      </c>
      <c r="H45" s="70">
        <v>3635</v>
      </c>
      <c r="I45" s="122">
        <f t="shared" si="0"/>
        <v>-1.5438786565547091E-2</v>
      </c>
      <c r="J45" s="122">
        <f t="shared" si="1"/>
        <v>7.5762059781000257E-2</v>
      </c>
      <c r="K45" s="70">
        <f t="shared" si="2"/>
        <v>-57</v>
      </c>
      <c r="L45" s="70">
        <f t="shared" si="3"/>
        <v>256</v>
      </c>
      <c r="M45" s="122">
        <f>H45/H43</f>
        <v>0.57190056639395848</v>
      </c>
      <c r="N45" s="70">
        <v>0</v>
      </c>
      <c r="O45" s="70">
        <v>2210</v>
      </c>
      <c r="P45" s="70">
        <v>3691</v>
      </c>
      <c r="Q45" s="70">
        <v>3694</v>
      </c>
      <c r="R45" s="70">
        <v>3694</v>
      </c>
      <c r="S45" s="122">
        <f t="shared" si="4"/>
        <v>0</v>
      </c>
      <c r="T45" s="122" t="str">
        <f t="shared" si="5"/>
        <v>-</v>
      </c>
      <c r="U45" s="70">
        <f t="shared" si="6"/>
        <v>0</v>
      </c>
      <c r="V45" s="70">
        <f t="shared" si="7"/>
        <v>3694</v>
      </c>
      <c r="W45" s="122">
        <f>R45/R43</f>
        <v>0.57583787996882307</v>
      </c>
    </row>
    <row r="46" spans="2:23" x14ac:dyDescent="0.25">
      <c r="B46" s="121" t="s">
        <v>62</v>
      </c>
      <c r="C46" s="70">
        <v>0</v>
      </c>
      <c r="D46" s="70">
        <v>1061</v>
      </c>
      <c r="E46" s="70">
        <v>0</v>
      </c>
      <c r="F46" s="70">
        <v>649</v>
      </c>
      <c r="G46" s="70">
        <v>1061</v>
      </c>
      <c r="H46" s="70">
        <v>1061</v>
      </c>
      <c r="I46" s="122">
        <f t="shared" si="0"/>
        <v>0</v>
      </c>
      <c r="J46" s="122">
        <f t="shared" si="1"/>
        <v>0</v>
      </c>
      <c r="K46" s="70">
        <f t="shared" si="2"/>
        <v>0</v>
      </c>
      <c r="L46" s="70">
        <f t="shared" si="3"/>
        <v>0</v>
      </c>
      <c r="M46" s="122">
        <f>H46/H43</f>
        <v>0.1669288860918817</v>
      </c>
      <c r="N46" s="70">
        <v>0</v>
      </c>
      <c r="O46" s="70">
        <v>1061</v>
      </c>
      <c r="P46" s="70">
        <v>1061</v>
      </c>
      <c r="Q46" s="70">
        <v>1061</v>
      </c>
      <c r="R46" s="70">
        <v>1061</v>
      </c>
      <c r="S46" s="122">
        <f t="shared" si="4"/>
        <v>0</v>
      </c>
      <c r="T46" s="122" t="str">
        <f t="shared" si="5"/>
        <v>-</v>
      </c>
      <c r="U46" s="70">
        <f t="shared" si="6"/>
        <v>0</v>
      </c>
      <c r="V46" s="70">
        <f t="shared" si="7"/>
        <v>1061</v>
      </c>
      <c r="W46" s="122">
        <f>R46/R43</f>
        <v>0.16539360872954015</v>
      </c>
    </row>
    <row r="47" spans="2:23" x14ac:dyDescent="0.25">
      <c r="B47" s="118" t="s">
        <v>63</v>
      </c>
      <c r="C47" s="119">
        <v>3084</v>
      </c>
      <c r="D47" s="119">
        <v>2450</v>
      </c>
      <c r="E47" s="119">
        <v>1314</v>
      </c>
      <c r="F47" s="119">
        <v>1571</v>
      </c>
      <c r="G47" s="119">
        <v>1660</v>
      </c>
      <c r="H47" s="119">
        <v>1660</v>
      </c>
      <c r="I47" s="120">
        <f t="shared" si="0"/>
        <v>0</v>
      </c>
      <c r="J47" s="120">
        <f t="shared" si="1"/>
        <v>-0.32244897959183672</v>
      </c>
      <c r="K47" s="119">
        <f t="shared" si="2"/>
        <v>0</v>
      </c>
      <c r="L47" s="119">
        <f t="shared" si="3"/>
        <v>-790</v>
      </c>
      <c r="M47" s="120">
        <f>H47/H43</f>
        <v>0.26117054751415986</v>
      </c>
      <c r="N47" s="119">
        <v>0</v>
      </c>
      <c r="O47" s="119">
        <v>1660</v>
      </c>
      <c r="P47" s="119">
        <v>1660</v>
      </c>
      <c r="Q47" s="119">
        <v>1660</v>
      </c>
      <c r="R47" s="119">
        <v>1660</v>
      </c>
      <c r="S47" s="120">
        <f t="shared" si="4"/>
        <v>0</v>
      </c>
      <c r="T47" s="120" t="str">
        <f t="shared" si="5"/>
        <v>-</v>
      </c>
      <c r="U47" s="119">
        <f t="shared" si="6"/>
        <v>0</v>
      </c>
      <c r="V47" s="119">
        <f t="shared" si="7"/>
        <v>1660</v>
      </c>
      <c r="W47" s="120">
        <f>R47/R43</f>
        <v>0.25876851130163681</v>
      </c>
    </row>
    <row r="48" spans="2:23" x14ac:dyDescent="0.25">
      <c r="B48" s="115" t="s">
        <v>53</v>
      </c>
      <c r="C48" s="123">
        <v>3366</v>
      </c>
      <c r="D48" s="123">
        <v>3382</v>
      </c>
      <c r="E48" s="123">
        <v>2158</v>
      </c>
      <c r="F48" s="123">
        <v>2862</v>
      </c>
      <c r="G48" s="123">
        <v>3212</v>
      </c>
      <c r="H48" s="123">
        <v>3072</v>
      </c>
      <c r="I48" s="124">
        <f t="shared" si="0"/>
        <v>-4.3586550435865457E-2</v>
      </c>
      <c r="J48" s="124">
        <f t="shared" si="1"/>
        <v>-9.1661738616203414E-2</v>
      </c>
      <c r="K48" s="123">
        <f t="shared" si="2"/>
        <v>-140</v>
      </c>
      <c r="L48" s="123">
        <f t="shared" si="3"/>
        <v>-310</v>
      </c>
      <c r="M48" s="117">
        <f>H48/H48</f>
        <v>1</v>
      </c>
      <c r="N48" s="123">
        <v>0</v>
      </c>
      <c r="O48" s="123">
        <v>2781</v>
      </c>
      <c r="P48" s="123">
        <v>3053</v>
      </c>
      <c r="Q48" s="123">
        <v>3053</v>
      </c>
      <c r="R48" s="123">
        <v>3077</v>
      </c>
      <c r="S48" s="124">
        <f t="shared" si="4"/>
        <v>7.8611202096299237E-3</v>
      </c>
      <c r="T48" s="124" t="str">
        <f t="shared" si="5"/>
        <v>-</v>
      </c>
      <c r="U48" s="123">
        <f t="shared" si="6"/>
        <v>24</v>
      </c>
      <c r="V48" s="123">
        <f t="shared" si="7"/>
        <v>3077</v>
      </c>
      <c r="W48" s="117">
        <f>R48/R48</f>
        <v>1</v>
      </c>
    </row>
    <row r="49" spans="2:23" x14ac:dyDescent="0.25">
      <c r="B49" s="118" t="s">
        <v>60</v>
      </c>
      <c r="C49" s="119">
        <v>3099</v>
      </c>
      <c r="D49" s="119">
        <v>3115</v>
      </c>
      <c r="E49" s="119">
        <v>2065</v>
      </c>
      <c r="F49" s="119">
        <v>2789</v>
      </c>
      <c r="G49" s="119">
        <v>3008</v>
      </c>
      <c r="H49" s="119">
        <v>2663</v>
      </c>
      <c r="I49" s="120">
        <f t="shared" si="0"/>
        <v>-0.11469414893617025</v>
      </c>
      <c r="J49" s="120">
        <f t="shared" si="1"/>
        <v>-0.14510433386837884</v>
      </c>
      <c r="K49" s="119">
        <f t="shared" si="2"/>
        <v>-345</v>
      </c>
      <c r="L49" s="119">
        <f t="shared" si="3"/>
        <v>-452</v>
      </c>
      <c r="M49" s="120">
        <f>H49/H48</f>
        <v>0.86686197916666663</v>
      </c>
      <c r="N49" s="119">
        <v>0</v>
      </c>
      <c r="O49" s="119">
        <v>2751</v>
      </c>
      <c r="P49" s="119">
        <v>2849</v>
      </c>
      <c r="Q49" s="119">
        <v>2639</v>
      </c>
      <c r="R49" s="119">
        <v>2689</v>
      </c>
      <c r="S49" s="120">
        <f t="shared" si="4"/>
        <v>1.8946570670708596E-2</v>
      </c>
      <c r="T49" s="120" t="str">
        <f t="shared" si="5"/>
        <v>-</v>
      </c>
      <c r="U49" s="119">
        <f t="shared" si="6"/>
        <v>50</v>
      </c>
      <c r="V49" s="119">
        <f t="shared" si="7"/>
        <v>2689</v>
      </c>
      <c r="W49" s="120">
        <f>R49/R48</f>
        <v>0.87390315242118943</v>
      </c>
    </row>
    <row r="50" spans="2:23" x14ac:dyDescent="0.25">
      <c r="B50" s="121" t="s">
        <v>61</v>
      </c>
      <c r="C50" s="70">
        <v>2455</v>
      </c>
      <c r="D50" s="70">
        <v>2465</v>
      </c>
      <c r="E50" s="70">
        <v>1643</v>
      </c>
      <c r="F50" s="70">
        <v>2193</v>
      </c>
      <c r="G50" s="70">
        <v>2189</v>
      </c>
      <c r="H50" s="70">
        <v>2050</v>
      </c>
      <c r="I50" s="122">
        <f t="shared" si="0"/>
        <v>-6.3499314755596115E-2</v>
      </c>
      <c r="J50" s="122">
        <f t="shared" si="1"/>
        <v>-0.16835699797160242</v>
      </c>
      <c r="K50" s="70">
        <f t="shared" si="2"/>
        <v>-139</v>
      </c>
      <c r="L50" s="70">
        <f t="shared" si="3"/>
        <v>-415</v>
      </c>
      <c r="M50" s="122">
        <f>H50/H48</f>
        <v>0.66731770833333337</v>
      </c>
      <c r="N50" s="70">
        <v>0</v>
      </c>
      <c r="O50" s="70">
        <v>2165</v>
      </c>
      <c r="P50" s="70">
        <v>2053</v>
      </c>
      <c r="Q50" s="70">
        <v>2053</v>
      </c>
      <c r="R50" s="70">
        <v>2053</v>
      </c>
      <c r="S50" s="122">
        <f t="shared" si="4"/>
        <v>0</v>
      </c>
      <c r="T50" s="122" t="str">
        <f t="shared" si="5"/>
        <v>-</v>
      </c>
      <c r="U50" s="70">
        <f t="shared" si="6"/>
        <v>0</v>
      </c>
      <c r="V50" s="70">
        <f t="shared" si="7"/>
        <v>2053</v>
      </c>
      <c r="W50" s="122">
        <f>R50/R48</f>
        <v>0.66720831979200523</v>
      </c>
    </row>
    <row r="51" spans="2:23" x14ac:dyDescent="0.25">
      <c r="B51" s="121" t="s">
        <v>62</v>
      </c>
      <c r="C51" s="70">
        <v>644</v>
      </c>
      <c r="D51" s="70">
        <v>650</v>
      </c>
      <c r="E51" s="70">
        <v>422</v>
      </c>
      <c r="F51" s="70">
        <v>596</v>
      </c>
      <c r="G51" s="70">
        <v>819</v>
      </c>
      <c r="H51" s="70">
        <v>613</v>
      </c>
      <c r="I51" s="122">
        <f t="shared" si="0"/>
        <v>-0.25152625152625152</v>
      </c>
      <c r="J51" s="122">
        <f t="shared" si="1"/>
        <v>-5.6923076923076965E-2</v>
      </c>
      <c r="K51" s="70">
        <f t="shared" si="2"/>
        <v>-206</v>
      </c>
      <c r="L51" s="70">
        <f t="shared" si="3"/>
        <v>-37</v>
      </c>
      <c r="M51" s="122">
        <f>H51/H48</f>
        <v>0.19954427083333334</v>
      </c>
      <c r="N51" s="70">
        <v>0</v>
      </c>
      <c r="O51" s="70">
        <v>586</v>
      </c>
      <c r="P51" s="70">
        <v>796</v>
      </c>
      <c r="Q51" s="70">
        <v>586</v>
      </c>
      <c r="R51" s="70">
        <v>636</v>
      </c>
      <c r="S51" s="122">
        <f t="shared" si="4"/>
        <v>8.53242320819112E-2</v>
      </c>
      <c r="T51" s="122" t="str">
        <f t="shared" si="5"/>
        <v>-</v>
      </c>
      <c r="U51" s="70">
        <f t="shared" si="6"/>
        <v>50</v>
      </c>
      <c r="V51" s="70">
        <f t="shared" si="7"/>
        <v>636</v>
      </c>
      <c r="W51" s="122">
        <f>R51/R48</f>
        <v>0.20669483262918428</v>
      </c>
    </row>
    <row r="52" spans="2:23" x14ac:dyDescent="0.25">
      <c r="B52" s="118" t="s">
        <v>63</v>
      </c>
      <c r="C52" s="119">
        <v>333</v>
      </c>
      <c r="D52" s="119">
        <v>333</v>
      </c>
      <c r="E52" s="119">
        <v>460</v>
      </c>
      <c r="F52" s="119">
        <v>774</v>
      </c>
      <c r="G52" s="119">
        <v>904</v>
      </c>
      <c r="H52" s="119">
        <v>1110</v>
      </c>
      <c r="I52" s="120">
        <f t="shared" si="0"/>
        <v>0.22787610619469034</v>
      </c>
      <c r="J52" s="120">
        <f t="shared" si="1"/>
        <v>2.3333333333333335</v>
      </c>
      <c r="K52" s="119">
        <f t="shared" si="2"/>
        <v>206</v>
      </c>
      <c r="L52" s="119">
        <f t="shared" si="3"/>
        <v>777</v>
      </c>
      <c r="M52" s="120">
        <f>H52/H48</f>
        <v>0.361328125</v>
      </c>
      <c r="N52" s="119">
        <v>0</v>
      </c>
      <c r="O52" s="119">
        <v>730</v>
      </c>
      <c r="P52" s="119">
        <v>904</v>
      </c>
      <c r="Q52" s="119">
        <v>1114</v>
      </c>
      <c r="R52" s="119">
        <v>1088</v>
      </c>
      <c r="S52" s="120">
        <f t="shared" si="4"/>
        <v>-2.3339317773788171E-2</v>
      </c>
      <c r="T52" s="120" t="str">
        <f t="shared" si="5"/>
        <v>-</v>
      </c>
      <c r="U52" s="119">
        <f t="shared" si="6"/>
        <v>-26</v>
      </c>
      <c r="V52" s="119">
        <f t="shared" si="7"/>
        <v>1088</v>
      </c>
      <c r="W52" s="120">
        <f>R52/R48</f>
        <v>0.35359116022099446</v>
      </c>
    </row>
    <row r="53" spans="2:23" ht="6.9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8"/>
      <c r="K53" s="126"/>
      <c r="L53" s="128"/>
      <c r="M53" s="128"/>
      <c r="N53" s="126"/>
      <c r="O53" s="126"/>
      <c r="P53" s="126"/>
      <c r="Q53" s="126"/>
      <c r="R53" s="128"/>
      <c r="S53" s="128"/>
      <c r="T53" s="128"/>
      <c r="U53" s="128"/>
      <c r="V53" s="128"/>
    </row>
    <row r="54" spans="2:23" ht="15" customHeight="1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865CC-D796-4799-9385-29F42C3CE12B}">
  <sheetPr codeName="Hoja5"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4" t="str">
        <f>CONCATENATE("Establecimientos alojativos en funcionamiento en Tenerife y municipios")</f>
        <v>Establecimientos alojativos en funcionamiento en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2:23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  <c r="W4" s="106"/>
    </row>
    <row r="5" spans="2:23" ht="15.75" thickBot="1" x14ac:dyDescent="0.3">
      <c r="B5" s="107"/>
      <c r="C5" s="108" t="s">
        <v>64</v>
      </c>
      <c r="D5" s="108"/>
      <c r="E5" s="108"/>
      <c r="F5" s="108"/>
      <c r="G5" s="108"/>
      <c r="H5" s="108"/>
      <c r="I5" s="109"/>
      <c r="J5" s="109"/>
      <c r="K5" s="109"/>
      <c r="L5" s="109"/>
      <c r="M5" s="110"/>
      <c r="N5" s="111" t="s">
        <v>65</v>
      </c>
      <c r="O5" s="111"/>
      <c r="P5" s="111"/>
      <c r="Q5" s="111"/>
      <c r="R5" s="111"/>
      <c r="S5" s="109"/>
      <c r="T5" s="109"/>
      <c r="U5" s="109"/>
      <c r="V5" s="109"/>
      <c r="W5" s="110"/>
    </row>
    <row r="6" spans="2:23" ht="59.25" customHeight="1" x14ac:dyDescent="0.25">
      <c r="B6" s="112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113" t="str">
        <f>CONCATENATE("var. ",RIGHT(H6,2),"/",RIGHT(G6,2))</f>
        <v>var. 23/22</v>
      </c>
      <c r="J6" s="113" t="str">
        <f>CONCATENATE("var. ",RIGHT(H6,2),"/",RIGHT(D6,2))</f>
        <v>var. 23/19</v>
      </c>
      <c r="K6" s="113" t="str">
        <f>CONCATENATE("dif. ",RIGHT(H6,2),"/",RIGHT(G6,2))</f>
        <v>dif. 23/22</v>
      </c>
      <c r="L6" s="113" t="str">
        <f>CONCATENATE("dif. ",RIGHT(H6,2),"/",RIGHT(D6,2))</f>
        <v>dif. 23/19</v>
      </c>
      <c r="M6" s="15" t="str">
        <f>CONCATENATE("cuota/ total isla ",RIGHT(H6,2))</f>
        <v>cuota/ total isla 23</v>
      </c>
      <c r="N6" s="114" t="s">
        <v>234</v>
      </c>
      <c r="O6" s="114" t="s">
        <v>225</v>
      </c>
      <c r="P6" s="114" t="s">
        <v>226</v>
      </c>
      <c r="Q6" s="114" t="s">
        <v>227</v>
      </c>
      <c r="R6" s="114" t="s">
        <v>228</v>
      </c>
      <c r="S6" s="113" t="str">
        <f>CONCATENATE("var. ",RIGHT(R6,2),"/",RIGHT(Q6,2))</f>
        <v>var. 24/23</v>
      </c>
      <c r="T6" s="113" t="str">
        <f>CONCATENATE("var. ",RIGHT(R6,2),"/",RIGHT(N6,2))</f>
        <v>var. 24/20</v>
      </c>
      <c r="U6" s="113" t="str">
        <f>CONCATENATE("dif. ",RIGHT(R6,2),"/",RIGHT(Q6,2))</f>
        <v>dif. 24/23</v>
      </c>
      <c r="V6" s="113" t="str">
        <f>CONCATENATE("dif. ",RIGHT(R6,2),"/",RIGHT(N6,2))</f>
        <v>dif. 24/20</v>
      </c>
      <c r="W6" s="110" t="str">
        <f>CONCATENATE("cuota/ total isla ",RIGHT(R6,2))</f>
        <v>cuota/ total isla 24</v>
      </c>
    </row>
    <row r="7" spans="2:23" x14ac:dyDescent="0.25">
      <c r="B7" s="115" t="s">
        <v>43</v>
      </c>
      <c r="C7" s="116">
        <v>388</v>
      </c>
      <c r="D7" s="116">
        <v>388</v>
      </c>
      <c r="E7" s="116">
        <v>173</v>
      </c>
      <c r="F7" s="116">
        <v>195</v>
      </c>
      <c r="G7" s="116">
        <v>293</v>
      </c>
      <c r="H7" s="116">
        <v>308</v>
      </c>
      <c r="I7" s="117">
        <f>IFERROR(H7/G7-1,"-")</f>
        <v>5.1194539249146853E-2</v>
      </c>
      <c r="J7" s="117">
        <f>IFERROR(H7/D7-1,"-")</f>
        <v>-0.20618556701030932</v>
      </c>
      <c r="K7" s="116">
        <f>IFERROR(H7-G7,"-")</f>
        <v>15</v>
      </c>
      <c r="L7" s="116">
        <f>IFERROR(H7-D7,"-")</f>
        <v>-80</v>
      </c>
      <c r="M7" s="117">
        <f>H7/H7</f>
        <v>1</v>
      </c>
      <c r="N7" s="116">
        <v>122</v>
      </c>
      <c r="O7" s="116">
        <v>209</v>
      </c>
      <c r="P7" s="116">
        <v>293</v>
      </c>
      <c r="Q7" s="116">
        <v>903</v>
      </c>
      <c r="R7" s="116">
        <v>960</v>
      </c>
      <c r="S7" s="117">
        <f t="shared" ref="S7:S52" si="0">IFERROR(R7/Q7-1,"-")</f>
        <v>6.3122923588039948E-2</v>
      </c>
      <c r="T7" s="117">
        <f t="shared" ref="T7:T52" si="1">IFERROR(R7/N7-1,"-")</f>
        <v>6.8688524590163933</v>
      </c>
      <c r="U7" s="116">
        <f t="shared" ref="U7:U52" si="2">IFERROR(R7-Q7,"-")</f>
        <v>57</v>
      </c>
      <c r="V7" s="116">
        <f t="shared" ref="V7:V52" si="3">IFERROR(R7-N7,"-")</f>
        <v>838</v>
      </c>
      <c r="W7" s="117">
        <f>R7/R7</f>
        <v>1</v>
      </c>
    </row>
    <row r="8" spans="2:23" x14ac:dyDescent="0.25">
      <c r="B8" s="118" t="s">
        <v>60</v>
      </c>
      <c r="C8" s="119">
        <v>229</v>
      </c>
      <c r="D8" s="119">
        <v>230</v>
      </c>
      <c r="E8" s="119">
        <v>104</v>
      </c>
      <c r="F8" s="119">
        <v>124</v>
      </c>
      <c r="G8" s="119">
        <v>194</v>
      </c>
      <c r="H8" s="119">
        <v>199</v>
      </c>
      <c r="I8" s="120">
        <f t="shared" ref="I8:I52" si="4">IFERROR(H8/G8-1,"-")</f>
        <v>2.5773195876288568E-2</v>
      </c>
      <c r="J8" s="120">
        <f t="shared" ref="J8:J52" si="5">IFERROR(H8/D8-1,"-")</f>
        <v>-0.13478260869565217</v>
      </c>
      <c r="K8" s="119">
        <f t="shared" ref="K8:K52" si="6">IFERROR(H8-G8,"-")</f>
        <v>5</v>
      </c>
      <c r="L8" s="119">
        <f t="shared" ref="L8:L52" si="7">IFERROR(H8-D8,"-")</f>
        <v>-31</v>
      </c>
      <c r="M8" s="120">
        <f>H8/H7</f>
        <v>0.64610389610389607</v>
      </c>
      <c r="N8" s="119">
        <v>68</v>
      </c>
      <c r="O8" s="119">
        <v>137</v>
      </c>
      <c r="P8" s="119">
        <v>193</v>
      </c>
      <c r="Q8" s="119">
        <v>193</v>
      </c>
      <c r="R8" s="119">
        <v>209</v>
      </c>
      <c r="S8" s="120">
        <f t="shared" si="0"/>
        <v>8.290155440414515E-2</v>
      </c>
      <c r="T8" s="120">
        <f t="shared" si="1"/>
        <v>2.0735294117647061</v>
      </c>
      <c r="U8" s="119">
        <f t="shared" si="2"/>
        <v>16</v>
      </c>
      <c r="V8" s="119">
        <f t="shared" si="3"/>
        <v>141</v>
      </c>
      <c r="W8" s="120">
        <f>R8/R7</f>
        <v>0.21770833333333334</v>
      </c>
    </row>
    <row r="9" spans="2:23" x14ac:dyDescent="0.25">
      <c r="B9" s="121" t="s">
        <v>61</v>
      </c>
      <c r="C9" s="70">
        <v>121</v>
      </c>
      <c r="D9" s="70">
        <v>124</v>
      </c>
      <c r="E9" s="70">
        <v>63</v>
      </c>
      <c r="F9" s="70">
        <v>84</v>
      </c>
      <c r="G9" s="70">
        <v>128</v>
      </c>
      <c r="H9" s="70">
        <v>131</v>
      </c>
      <c r="I9" s="122">
        <f t="shared" si="4"/>
        <v>2.34375E-2</v>
      </c>
      <c r="J9" s="122">
        <f t="shared" si="5"/>
        <v>5.6451612903225756E-2</v>
      </c>
      <c r="K9" s="70">
        <f t="shared" si="6"/>
        <v>3</v>
      </c>
      <c r="L9" s="70">
        <f t="shared" si="7"/>
        <v>7</v>
      </c>
      <c r="M9" s="122">
        <f>H9/H7</f>
        <v>0.42532467532467533</v>
      </c>
      <c r="N9" s="70">
        <v>45</v>
      </c>
      <c r="O9" s="70">
        <v>96</v>
      </c>
      <c r="P9" s="70">
        <v>129</v>
      </c>
      <c r="Q9" s="70">
        <v>131</v>
      </c>
      <c r="R9" s="70">
        <v>136</v>
      </c>
      <c r="S9" s="122">
        <f t="shared" si="0"/>
        <v>3.8167938931297662E-2</v>
      </c>
      <c r="T9" s="122">
        <f t="shared" si="1"/>
        <v>2.0222222222222221</v>
      </c>
      <c r="U9" s="70">
        <f t="shared" si="2"/>
        <v>5</v>
      </c>
      <c r="V9" s="70">
        <f t="shared" si="3"/>
        <v>91</v>
      </c>
      <c r="W9" s="122">
        <f>R9/R7</f>
        <v>0.14166666666666666</v>
      </c>
    </row>
    <row r="10" spans="2:23" x14ac:dyDescent="0.25">
      <c r="B10" s="121" t="s">
        <v>62</v>
      </c>
      <c r="C10" s="70">
        <v>108</v>
      </c>
      <c r="D10" s="70">
        <v>107</v>
      </c>
      <c r="E10" s="70">
        <v>41</v>
      </c>
      <c r="F10" s="70">
        <v>40</v>
      </c>
      <c r="G10" s="70">
        <v>65</v>
      </c>
      <c r="H10" s="70">
        <v>68</v>
      </c>
      <c r="I10" s="122">
        <f t="shared" si="4"/>
        <v>4.6153846153846212E-2</v>
      </c>
      <c r="J10" s="122">
        <f t="shared" si="5"/>
        <v>-0.36448598130841126</v>
      </c>
      <c r="K10" s="70">
        <f t="shared" si="6"/>
        <v>3</v>
      </c>
      <c r="L10" s="70">
        <f t="shared" si="7"/>
        <v>-39</v>
      </c>
      <c r="M10" s="122">
        <f>H10/H7</f>
        <v>0.22077922077922077</v>
      </c>
      <c r="N10" s="70">
        <v>23</v>
      </c>
      <c r="O10" s="70">
        <v>41</v>
      </c>
      <c r="P10" s="70">
        <v>64</v>
      </c>
      <c r="Q10" s="70">
        <v>62</v>
      </c>
      <c r="R10" s="70">
        <v>73</v>
      </c>
      <c r="S10" s="122">
        <f t="shared" si="0"/>
        <v>0.17741935483870974</v>
      </c>
      <c r="T10" s="122">
        <f t="shared" si="1"/>
        <v>2.1739130434782608</v>
      </c>
      <c r="U10" s="70">
        <f t="shared" si="2"/>
        <v>11</v>
      </c>
      <c r="V10" s="70">
        <f t="shared" si="3"/>
        <v>50</v>
      </c>
      <c r="W10" s="122">
        <f>R10/R7</f>
        <v>7.604166666666666E-2</v>
      </c>
    </row>
    <row r="11" spans="2:23" x14ac:dyDescent="0.25">
      <c r="B11" s="118" t="s">
        <v>63</v>
      </c>
      <c r="C11" s="119">
        <v>159</v>
      </c>
      <c r="D11" s="119">
        <v>158</v>
      </c>
      <c r="E11" s="119">
        <v>70</v>
      </c>
      <c r="F11" s="119">
        <v>71</v>
      </c>
      <c r="G11" s="119">
        <v>100</v>
      </c>
      <c r="H11" s="119">
        <v>109</v>
      </c>
      <c r="I11" s="120">
        <f t="shared" si="4"/>
        <v>9.000000000000008E-2</v>
      </c>
      <c r="J11" s="120">
        <f t="shared" si="5"/>
        <v>-0.310126582278481</v>
      </c>
      <c r="K11" s="119">
        <f t="shared" si="6"/>
        <v>9</v>
      </c>
      <c r="L11" s="119">
        <f t="shared" si="7"/>
        <v>-49</v>
      </c>
      <c r="M11" s="120">
        <f>H11/H7</f>
        <v>0.35389610389610388</v>
      </c>
      <c r="N11" s="119">
        <v>54</v>
      </c>
      <c r="O11" s="119">
        <v>72</v>
      </c>
      <c r="P11" s="119">
        <v>100</v>
      </c>
      <c r="Q11" s="119">
        <v>108</v>
      </c>
      <c r="R11" s="119">
        <v>111</v>
      </c>
      <c r="S11" s="120">
        <f t="shared" si="0"/>
        <v>2.7777777777777679E-2</v>
      </c>
      <c r="T11" s="120">
        <f t="shared" si="1"/>
        <v>1.0555555555555554</v>
      </c>
      <c r="U11" s="119">
        <f t="shared" si="2"/>
        <v>3</v>
      </c>
      <c r="V11" s="119">
        <f t="shared" si="3"/>
        <v>57</v>
      </c>
      <c r="W11" s="120">
        <f>R11/R7</f>
        <v>0.11562500000000001</v>
      </c>
    </row>
    <row r="12" spans="2:23" x14ac:dyDescent="0.25">
      <c r="B12" s="115" t="s">
        <v>44</v>
      </c>
      <c r="C12" s="123">
        <v>99</v>
      </c>
      <c r="D12" s="123">
        <v>100</v>
      </c>
      <c r="E12" s="123">
        <v>49</v>
      </c>
      <c r="F12" s="123">
        <v>57</v>
      </c>
      <c r="G12" s="123">
        <v>84</v>
      </c>
      <c r="H12" s="123">
        <v>90</v>
      </c>
      <c r="I12" s="124">
        <f t="shared" si="4"/>
        <v>7.1428571428571397E-2</v>
      </c>
      <c r="J12" s="124">
        <f t="shared" si="5"/>
        <v>-9.9999999999999978E-2</v>
      </c>
      <c r="K12" s="123">
        <f t="shared" si="6"/>
        <v>6</v>
      </c>
      <c r="L12" s="123">
        <f t="shared" si="7"/>
        <v>-10</v>
      </c>
      <c r="M12" s="117">
        <f>H12/H12</f>
        <v>1</v>
      </c>
      <c r="N12" s="123">
        <v>0</v>
      </c>
      <c r="O12" s="123">
        <v>65</v>
      </c>
      <c r="P12" s="123">
        <v>84</v>
      </c>
      <c r="Q12" s="123">
        <v>88</v>
      </c>
      <c r="R12" s="123">
        <v>94</v>
      </c>
      <c r="S12" s="124">
        <f t="shared" si="0"/>
        <v>6.8181818181818121E-2</v>
      </c>
      <c r="T12" s="124" t="str">
        <f t="shared" si="1"/>
        <v>-</v>
      </c>
      <c r="U12" s="123">
        <f t="shared" si="2"/>
        <v>6</v>
      </c>
      <c r="V12" s="123">
        <f t="shared" si="3"/>
        <v>94</v>
      </c>
      <c r="W12" s="117">
        <f>R12/R12</f>
        <v>1</v>
      </c>
    </row>
    <row r="13" spans="2:23" ht="15" customHeight="1" x14ac:dyDescent="0.25">
      <c r="B13" s="118" t="s">
        <v>60</v>
      </c>
      <c r="C13" s="119">
        <v>61</v>
      </c>
      <c r="D13" s="119">
        <v>62</v>
      </c>
      <c r="E13" s="119">
        <v>31</v>
      </c>
      <c r="F13" s="119">
        <v>40</v>
      </c>
      <c r="G13" s="119">
        <v>60</v>
      </c>
      <c r="H13" s="119">
        <v>62</v>
      </c>
      <c r="I13" s="120">
        <f t="shared" si="4"/>
        <v>3.3333333333333437E-2</v>
      </c>
      <c r="J13" s="120">
        <f t="shared" si="5"/>
        <v>0</v>
      </c>
      <c r="K13" s="119">
        <f t="shared" si="6"/>
        <v>2</v>
      </c>
      <c r="L13" s="119">
        <f t="shared" si="7"/>
        <v>0</v>
      </c>
      <c r="M13" s="120">
        <f>H13/H12</f>
        <v>0.68888888888888888</v>
      </c>
      <c r="N13" s="119">
        <v>0</v>
      </c>
      <c r="O13" s="119">
        <v>47</v>
      </c>
      <c r="P13" s="119">
        <v>60</v>
      </c>
      <c r="Q13" s="119">
        <v>60</v>
      </c>
      <c r="R13" s="119">
        <v>62</v>
      </c>
      <c r="S13" s="120">
        <f t="shared" si="0"/>
        <v>3.3333333333333437E-2</v>
      </c>
      <c r="T13" s="120" t="str">
        <f t="shared" si="1"/>
        <v>-</v>
      </c>
      <c r="U13" s="119">
        <f t="shared" si="2"/>
        <v>2</v>
      </c>
      <c r="V13" s="119">
        <f t="shared" si="3"/>
        <v>62</v>
      </c>
      <c r="W13" s="120">
        <f>R13/R12</f>
        <v>0.65957446808510634</v>
      </c>
    </row>
    <row r="14" spans="2:23" x14ac:dyDescent="0.25">
      <c r="B14" s="121" t="s">
        <v>61</v>
      </c>
      <c r="C14" s="70">
        <v>42</v>
      </c>
      <c r="D14" s="70">
        <v>44</v>
      </c>
      <c r="E14" s="70">
        <v>25</v>
      </c>
      <c r="F14" s="70">
        <v>33</v>
      </c>
      <c r="G14" s="70">
        <v>48</v>
      </c>
      <c r="H14" s="70">
        <v>50</v>
      </c>
      <c r="I14" s="122">
        <f t="shared" si="4"/>
        <v>4.1666666666666741E-2</v>
      </c>
      <c r="J14" s="122">
        <f t="shared" si="5"/>
        <v>0.13636363636363646</v>
      </c>
      <c r="K14" s="70">
        <f t="shared" si="6"/>
        <v>2</v>
      </c>
      <c r="L14" s="70">
        <f t="shared" si="7"/>
        <v>6</v>
      </c>
      <c r="M14" s="122">
        <f>H14/H12</f>
        <v>0.55555555555555558</v>
      </c>
      <c r="N14" s="70">
        <v>0</v>
      </c>
      <c r="O14" s="70">
        <v>39</v>
      </c>
      <c r="P14" s="70">
        <v>48</v>
      </c>
      <c r="Q14" s="70">
        <v>49</v>
      </c>
      <c r="R14" s="70">
        <v>51</v>
      </c>
      <c r="S14" s="122">
        <f t="shared" si="0"/>
        <v>4.081632653061229E-2</v>
      </c>
      <c r="T14" s="122" t="str">
        <f t="shared" si="1"/>
        <v>-</v>
      </c>
      <c r="U14" s="70">
        <f t="shared" si="2"/>
        <v>2</v>
      </c>
      <c r="V14" s="70">
        <f t="shared" si="3"/>
        <v>51</v>
      </c>
      <c r="W14" s="122">
        <f>R14/R12</f>
        <v>0.54255319148936165</v>
      </c>
    </row>
    <row r="15" spans="2:23" x14ac:dyDescent="0.25">
      <c r="B15" s="121" t="s">
        <v>62</v>
      </c>
      <c r="C15" s="70">
        <v>19</v>
      </c>
      <c r="D15" s="70">
        <v>18</v>
      </c>
      <c r="E15" s="70">
        <v>6</v>
      </c>
      <c r="F15" s="70">
        <v>7</v>
      </c>
      <c r="G15" s="70">
        <v>12</v>
      </c>
      <c r="H15" s="70">
        <v>11</v>
      </c>
      <c r="I15" s="122">
        <f t="shared" si="4"/>
        <v>-8.333333333333337E-2</v>
      </c>
      <c r="J15" s="122">
        <f t="shared" si="5"/>
        <v>-0.38888888888888884</v>
      </c>
      <c r="K15" s="70">
        <f t="shared" si="6"/>
        <v>-1</v>
      </c>
      <c r="L15" s="70">
        <f t="shared" si="7"/>
        <v>-7</v>
      </c>
      <c r="M15" s="122">
        <f>H15/H12</f>
        <v>0.12222222222222222</v>
      </c>
      <c r="N15" s="70">
        <v>0</v>
      </c>
      <c r="O15" s="70">
        <v>8</v>
      </c>
      <c r="P15" s="70">
        <v>12</v>
      </c>
      <c r="Q15" s="70">
        <v>11</v>
      </c>
      <c r="R15" s="70">
        <v>11</v>
      </c>
      <c r="S15" s="122">
        <f t="shared" si="0"/>
        <v>0</v>
      </c>
      <c r="T15" s="122" t="str">
        <f t="shared" si="1"/>
        <v>-</v>
      </c>
      <c r="U15" s="70">
        <f t="shared" si="2"/>
        <v>0</v>
      </c>
      <c r="V15" s="70">
        <f t="shared" si="3"/>
        <v>11</v>
      </c>
      <c r="W15" s="122">
        <f>R15/R12</f>
        <v>0.11702127659574468</v>
      </c>
    </row>
    <row r="16" spans="2:23" x14ac:dyDescent="0.25">
      <c r="B16" s="118" t="s">
        <v>63</v>
      </c>
      <c r="C16" s="119">
        <v>38</v>
      </c>
      <c r="D16" s="119">
        <v>38</v>
      </c>
      <c r="E16" s="119">
        <v>18</v>
      </c>
      <c r="F16" s="119">
        <v>17</v>
      </c>
      <c r="G16" s="119">
        <v>24</v>
      </c>
      <c r="H16" s="119">
        <v>29</v>
      </c>
      <c r="I16" s="120">
        <f t="shared" si="4"/>
        <v>0.20833333333333326</v>
      </c>
      <c r="J16" s="120">
        <f t="shared" si="5"/>
        <v>-0.23684210526315785</v>
      </c>
      <c r="K16" s="119">
        <f t="shared" si="6"/>
        <v>5</v>
      </c>
      <c r="L16" s="119">
        <f t="shared" si="7"/>
        <v>-9</v>
      </c>
      <c r="M16" s="120">
        <f>H16/H12</f>
        <v>0.32222222222222224</v>
      </c>
      <c r="N16" s="119">
        <v>0</v>
      </c>
      <c r="O16" s="119">
        <v>18</v>
      </c>
      <c r="P16" s="119">
        <v>24</v>
      </c>
      <c r="Q16" s="119">
        <v>28</v>
      </c>
      <c r="R16" s="119">
        <v>32</v>
      </c>
      <c r="S16" s="120">
        <f t="shared" si="0"/>
        <v>0.14285714285714279</v>
      </c>
      <c r="T16" s="120" t="str">
        <f t="shared" si="1"/>
        <v>-</v>
      </c>
      <c r="U16" s="119">
        <f t="shared" si="2"/>
        <v>4</v>
      </c>
      <c r="V16" s="119">
        <f t="shared" si="3"/>
        <v>32</v>
      </c>
      <c r="W16" s="120">
        <f>R16/R12</f>
        <v>0.34042553191489361</v>
      </c>
    </row>
    <row r="17" spans="2:23" x14ac:dyDescent="0.25">
      <c r="B17" s="115" t="s">
        <v>52</v>
      </c>
      <c r="C17" s="123">
        <v>19</v>
      </c>
      <c r="D17" s="123">
        <v>19</v>
      </c>
      <c r="E17" s="123">
        <v>9</v>
      </c>
      <c r="F17" s="123">
        <v>11</v>
      </c>
      <c r="G17" s="123">
        <v>14</v>
      </c>
      <c r="H17" s="123">
        <v>14</v>
      </c>
      <c r="I17" s="124">
        <f t="shared" si="4"/>
        <v>0</v>
      </c>
      <c r="J17" s="124">
        <f t="shared" si="5"/>
        <v>-0.26315789473684215</v>
      </c>
      <c r="K17" s="123">
        <f t="shared" si="6"/>
        <v>0</v>
      </c>
      <c r="L17" s="123">
        <f t="shared" si="7"/>
        <v>-5</v>
      </c>
      <c r="M17" s="117">
        <f>H17/H17</f>
        <v>1</v>
      </c>
      <c r="N17" s="123">
        <v>0</v>
      </c>
      <c r="O17" s="123">
        <v>12</v>
      </c>
      <c r="P17" s="123">
        <v>14</v>
      </c>
      <c r="Q17" s="123">
        <v>14</v>
      </c>
      <c r="R17" s="123">
        <v>14</v>
      </c>
      <c r="S17" s="124">
        <f t="shared" si="0"/>
        <v>0</v>
      </c>
      <c r="T17" s="124" t="str">
        <f t="shared" si="1"/>
        <v>-</v>
      </c>
      <c r="U17" s="123">
        <f t="shared" si="2"/>
        <v>0</v>
      </c>
      <c r="V17" s="123">
        <f t="shared" si="3"/>
        <v>14</v>
      </c>
      <c r="W17" s="117">
        <f>R17/R17</f>
        <v>1</v>
      </c>
    </row>
    <row r="18" spans="2:23" x14ac:dyDescent="0.25">
      <c r="B18" s="118" t="s">
        <v>60</v>
      </c>
      <c r="C18" s="119">
        <v>6</v>
      </c>
      <c r="D18" s="119">
        <v>7</v>
      </c>
      <c r="E18" s="119">
        <v>4</v>
      </c>
      <c r="F18" s="119">
        <v>5</v>
      </c>
      <c r="G18" s="119">
        <v>8</v>
      </c>
      <c r="H18" s="119">
        <v>8</v>
      </c>
      <c r="I18" s="120">
        <f t="shared" si="4"/>
        <v>0</v>
      </c>
      <c r="J18" s="120">
        <f t="shared" si="5"/>
        <v>0.14285714285714279</v>
      </c>
      <c r="K18" s="119">
        <f t="shared" si="6"/>
        <v>0</v>
      </c>
      <c r="L18" s="119">
        <f t="shared" si="7"/>
        <v>1</v>
      </c>
      <c r="M18" s="120">
        <f>H18/H17</f>
        <v>0.5714285714285714</v>
      </c>
      <c r="N18" s="119">
        <v>0</v>
      </c>
      <c r="O18" s="119">
        <v>6</v>
      </c>
      <c r="P18" s="119">
        <v>8</v>
      </c>
      <c r="Q18" s="119">
        <v>8</v>
      </c>
      <c r="R18" s="119">
        <v>8</v>
      </c>
      <c r="S18" s="120">
        <f t="shared" si="0"/>
        <v>0</v>
      </c>
      <c r="T18" s="120" t="str">
        <f t="shared" si="1"/>
        <v>-</v>
      </c>
      <c r="U18" s="119">
        <f t="shared" si="2"/>
        <v>0</v>
      </c>
      <c r="V18" s="119">
        <f t="shared" si="3"/>
        <v>8</v>
      </c>
      <c r="W18" s="120">
        <f>R18/R17</f>
        <v>0.5714285714285714</v>
      </c>
    </row>
    <row r="19" spans="2:23" x14ac:dyDescent="0.25">
      <c r="B19" s="121" t="s">
        <v>61</v>
      </c>
      <c r="C19" s="70">
        <v>0</v>
      </c>
      <c r="D19" s="70">
        <v>5</v>
      </c>
      <c r="E19" s="70">
        <v>0</v>
      </c>
      <c r="F19" s="70">
        <v>4</v>
      </c>
      <c r="G19" s="70">
        <v>6</v>
      </c>
      <c r="H19" s="70">
        <v>6</v>
      </c>
      <c r="I19" s="122">
        <f t="shared" si="4"/>
        <v>0</v>
      </c>
      <c r="J19" s="122">
        <f t="shared" si="5"/>
        <v>0.19999999999999996</v>
      </c>
      <c r="K19" s="70">
        <f t="shared" si="6"/>
        <v>0</v>
      </c>
      <c r="L19" s="70">
        <f t="shared" si="7"/>
        <v>1</v>
      </c>
      <c r="M19" s="122">
        <f>H19/H17</f>
        <v>0.42857142857142855</v>
      </c>
      <c r="N19" s="70">
        <v>0</v>
      </c>
      <c r="O19" s="70">
        <v>4</v>
      </c>
      <c r="P19" s="70">
        <v>6</v>
      </c>
      <c r="Q19" s="70">
        <v>6</v>
      </c>
      <c r="R19" s="70">
        <v>6</v>
      </c>
      <c r="S19" s="122">
        <f t="shared" si="0"/>
        <v>0</v>
      </c>
      <c r="T19" s="122" t="str">
        <f t="shared" si="1"/>
        <v>-</v>
      </c>
      <c r="U19" s="70">
        <f t="shared" si="2"/>
        <v>0</v>
      </c>
      <c r="V19" s="70">
        <f t="shared" si="3"/>
        <v>6</v>
      </c>
      <c r="W19" s="122">
        <f>R19/R17</f>
        <v>0.42857142857142855</v>
      </c>
    </row>
    <row r="20" spans="2:23" x14ac:dyDescent="0.25">
      <c r="B20" s="121" t="s">
        <v>62</v>
      </c>
      <c r="C20" s="70">
        <v>0</v>
      </c>
      <c r="D20" s="70">
        <v>2</v>
      </c>
      <c r="E20" s="70">
        <v>0</v>
      </c>
      <c r="F20" s="70">
        <v>2</v>
      </c>
      <c r="G20" s="70">
        <v>2</v>
      </c>
      <c r="H20" s="70">
        <v>2</v>
      </c>
      <c r="I20" s="122">
        <f t="shared" si="4"/>
        <v>0</v>
      </c>
      <c r="J20" s="122">
        <f t="shared" si="5"/>
        <v>0</v>
      </c>
      <c r="K20" s="70">
        <f t="shared" si="6"/>
        <v>0</v>
      </c>
      <c r="L20" s="70">
        <f t="shared" si="7"/>
        <v>0</v>
      </c>
      <c r="M20" s="122">
        <f>H20/H17</f>
        <v>0.14285714285714285</v>
      </c>
      <c r="N20" s="70">
        <v>0</v>
      </c>
      <c r="O20" s="70">
        <v>2</v>
      </c>
      <c r="P20" s="70">
        <v>2</v>
      </c>
      <c r="Q20" s="70">
        <v>2</v>
      </c>
      <c r="R20" s="70">
        <v>2</v>
      </c>
      <c r="S20" s="122">
        <f t="shared" si="0"/>
        <v>0</v>
      </c>
      <c r="T20" s="122" t="str">
        <f t="shared" si="1"/>
        <v>-</v>
      </c>
      <c r="U20" s="70">
        <f t="shared" si="2"/>
        <v>0</v>
      </c>
      <c r="V20" s="70">
        <f t="shared" si="3"/>
        <v>2</v>
      </c>
      <c r="W20" s="122">
        <f>R20/R17</f>
        <v>0.14285714285714285</v>
      </c>
    </row>
    <row r="21" spans="2:23" x14ac:dyDescent="0.25">
      <c r="B21" s="118" t="s">
        <v>63</v>
      </c>
      <c r="C21" s="119">
        <v>13</v>
      </c>
      <c r="D21" s="119">
        <v>12</v>
      </c>
      <c r="E21" s="119">
        <v>5</v>
      </c>
      <c r="F21" s="119">
        <v>6</v>
      </c>
      <c r="G21" s="119">
        <v>6</v>
      </c>
      <c r="H21" s="119">
        <v>6</v>
      </c>
      <c r="I21" s="120">
        <f t="shared" si="4"/>
        <v>0</v>
      </c>
      <c r="J21" s="120">
        <f t="shared" si="5"/>
        <v>-0.5</v>
      </c>
      <c r="K21" s="119">
        <f t="shared" si="6"/>
        <v>0</v>
      </c>
      <c r="L21" s="119">
        <f t="shared" si="7"/>
        <v>-6</v>
      </c>
      <c r="M21" s="120">
        <f>H21/H17</f>
        <v>0.42857142857142855</v>
      </c>
      <c r="N21" s="119">
        <v>0</v>
      </c>
      <c r="O21" s="119">
        <v>6</v>
      </c>
      <c r="P21" s="119">
        <v>6</v>
      </c>
      <c r="Q21" s="119">
        <v>6</v>
      </c>
      <c r="R21" s="119">
        <v>6</v>
      </c>
      <c r="S21" s="120">
        <f t="shared" si="0"/>
        <v>0</v>
      </c>
      <c r="T21" s="120" t="str">
        <f t="shared" si="1"/>
        <v>-</v>
      </c>
      <c r="U21" s="119">
        <f t="shared" si="2"/>
        <v>0</v>
      </c>
      <c r="V21" s="119">
        <f t="shared" si="3"/>
        <v>6</v>
      </c>
      <c r="W21" s="120">
        <f>R21/R17</f>
        <v>0.42857142857142855</v>
      </c>
    </row>
    <row r="22" spans="2:23" x14ac:dyDescent="0.25">
      <c r="B22" s="115" t="s">
        <v>46</v>
      </c>
      <c r="C22" s="123">
        <v>13</v>
      </c>
      <c r="D22" s="123">
        <v>13</v>
      </c>
      <c r="E22" s="123">
        <v>4</v>
      </c>
      <c r="F22" s="123">
        <v>4</v>
      </c>
      <c r="G22" s="123">
        <v>5</v>
      </c>
      <c r="H22" s="123">
        <v>7</v>
      </c>
      <c r="I22" s="124">
        <f t="shared" si="4"/>
        <v>0.39999999999999991</v>
      </c>
      <c r="J22" s="124">
        <f t="shared" si="5"/>
        <v>-0.46153846153846156</v>
      </c>
      <c r="K22" s="123">
        <f t="shared" si="6"/>
        <v>2</v>
      </c>
      <c r="L22" s="123">
        <f t="shared" si="7"/>
        <v>-6</v>
      </c>
      <c r="M22" s="124">
        <f>H22/H22</f>
        <v>1</v>
      </c>
      <c r="N22" s="123">
        <v>0</v>
      </c>
      <c r="O22" s="123">
        <v>4</v>
      </c>
      <c r="P22" s="123">
        <v>5</v>
      </c>
      <c r="Q22" s="123">
        <v>6</v>
      </c>
      <c r="R22" s="123">
        <v>7</v>
      </c>
      <c r="S22" s="124">
        <f t="shared" si="0"/>
        <v>0.16666666666666674</v>
      </c>
      <c r="T22" s="124" t="str">
        <f t="shared" si="1"/>
        <v>-</v>
      </c>
      <c r="U22" s="123">
        <f t="shared" si="2"/>
        <v>1</v>
      </c>
      <c r="V22" s="123">
        <f t="shared" si="3"/>
        <v>7</v>
      </c>
      <c r="W22" s="124">
        <f>R22/R22</f>
        <v>1</v>
      </c>
    </row>
    <row r="23" spans="2:23" x14ac:dyDescent="0.25">
      <c r="B23" s="118" t="s">
        <v>60</v>
      </c>
      <c r="C23" s="119">
        <v>7</v>
      </c>
      <c r="D23" s="119">
        <v>7</v>
      </c>
      <c r="E23" s="119">
        <v>3</v>
      </c>
      <c r="F23" s="119">
        <v>4</v>
      </c>
      <c r="G23" s="119">
        <v>5</v>
      </c>
      <c r="H23" s="119">
        <v>6</v>
      </c>
      <c r="I23" s="120">
        <f t="shared" si="4"/>
        <v>0.19999999999999996</v>
      </c>
      <c r="J23" s="120">
        <f t="shared" si="5"/>
        <v>-0.1428571428571429</v>
      </c>
      <c r="K23" s="119">
        <f t="shared" si="6"/>
        <v>1</v>
      </c>
      <c r="L23" s="119">
        <f t="shared" si="7"/>
        <v>-1</v>
      </c>
      <c r="M23" s="120">
        <f>H23/H22</f>
        <v>0.8571428571428571</v>
      </c>
      <c r="N23" s="119">
        <v>0</v>
      </c>
      <c r="O23" s="119">
        <v>4</v>
      </c>
      <c r="P23" s="119">
        <v>5</v>
      </c>
      <c r="Q23" s="119">
        <v>5</v>
      </c>
      <c r="R23" s="119">
        <v>6</v>
      </c>
      <c r="S23" s="120">
        <f t="shared" si="0"/>
        <v>0.19999999999999996</v>
      </c>
      <c r="T23" s="120" t="str">
        <f t="shared" si="1"/>
        <v>-</v>
      </c>
      <c r="U23" s="119">
        <f t="shared" si="2"/>
        <v>1</v>
      </c>
      <c r="V23" s="119">
        <f t="shared" si="3"/>
        <v>6</v>
      </c>
      <c r="W23" s="120">
        <f>R23/R22</f>
        <v>0.8571428571428571</v>
      </c>
    </row>
    <row r="24" spans="2:23" x14ac:dyDescent="0.25">
      <c r="B24" s="118" t="s">
        <v>63</v>
      </c>
      <c r="C24" s="119">
        <v>6</v>
      </c>
      <c r="D24" s="119">
        <v>6</v>
      </c>
      <c r="E24" s="119">
        <v>1</v>
      </c>
      <c r="F24" s="119">
        <v>0</v>
      </c>
      <c r="G24" s="119">
        <v>0</v>
      </c>
      <c r="H24" s="119">
        <v>0</v>
      </c>
      <c r="I24" s="120" t="str">
        <f t="shared" si="4"/>
        <v>-</v>
      </c>
      <c r="J24" s="120">
        <f t="shared" si="5"/>
        <v>-1</v>
      </c>
      <c r="K24" s="119">
        <f t="shared" si="6"/>
        <v>0</v>
      </c>
      <c r="L24" s="119">
        <f t="shared" si="7"/>
        <v>-6</v>
      </c>
      <c r="M24" s="120">
        <f>H24/H22</f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20" t="str">
        <f t="shared" si="0"/>
        <v>-</v>
      </c>
      <c r="T24" s="120" t="str">
        <f t="shared" si="1"/>
        <v>-</v>
      </c>
      <c r="U24" s="119">
        <f t="shared" si="2"/>
        <v>0</v>
      </c>
      <c r="V24" s="119">
        <f t="shared" si="3"/>
        <v>0</v>
      </c>
      <c r="W24" s="120">
        <f>R24/R22</f>
        <v>0</v>
      </c>
    </row>
    <row r="25" spans="2:23" x14ac:dyDescent="0.25">
      <c r="B25" s="115" t="s">
        <v>47</v>
      </c>
      <c r="C25" s="123">
        <v>6</v>
      </c>
      <c r="D25" s="123">
        <v>6</v>
      </c>
      <c r="E25" s="123">
        <v>3</v>
      </c>
      <c r="F25" s="123">
        <v>4</v>
      </c>
      <c r="G25" s="123">
        <v>5</v>
      </c>
      <c r="H25" s="123">
        <v>4</v>
      </c>
      <c r="I25" s="124">
        <f t="shared" si="4"/>
        <v>-0.19999999999999996</v>
      </c>
      <c r="J25" s="124">
        <f t="shared" si="5"/>
        <v>-0.33333333333333337</v>
      </c>
      <c r="K25" s="123">
        <f t="shared" si="6"/>
        <v>-1</v>
      </c>
      <c r="L25" s="123">
        <f t="shared" si="7"/>
        <v>-2</v>
      </c>
      <c r="M25" s="117">
        <f>H25/H25</f>
        <v>1</v>
      </c>
      <c r="N25" s="123">
        <v>0</v>
      </c>
      <c r="O25" s="123">
        <v>4</v>
      </c>
      <c r="P25" s="123">
        <v>5</v>
      </c>
      <c r="Q25" s="123">
        <v>4</v>
      </c>
      <c r="R25" s="123">
        <v>5</v>
      </c>
      <c r="S25" s="124">
        <f t="shared" si="0"/>
        <v>0.25</v>
      </c>
      <c r="T25" s="124" t="str">
        <f t="shared" si="1"/>
        <v>-</v>
      </c>
      <c r="U25" s="123">
        <f t="shared" si="2"/>
        <v>1</v>
      </c>
      <c r="V25" s="123">
        <f t="shared" si="3"/>
        <v>5</v>
      </c>
      <c r="W25" s="117">
        <f>R25/R25</f>
        <v>1</v>
      </c>
    </row>
    <row r="26" spans="2:23" x14ac:dyDescent="0.25">
      <c r="B26" s="118" t="s">
        <v>60</v>
      </c>
      <c r="C26" s="119">
        <v>5</v>
      </c>
      <c r="D26" s="119">
        <v>5</v>
      </c>
      <c r="E26" s="119">
        <v>2</v>
      </c>
      <c r="F26" s="119">
        <v>3</v>
      </c>
      <c r="G26" s="119">
        <v>4</v>
      </c>
      <c r="H26" s="119">
        <v>3</v>
      </c>
      <c r="I26" s="120">
        <f t="shared" si="4"/>
        <v>-0.25</v>
      </c>
      <c r="J26" s="120">
        <f t="shared" si="5"/>
        <v>-0.4</v>
      </c>
      <c r="K26" s="119">
        <f t="shared" si="6"/>
        <v>-1</v>
      </c>
      <c r="L26" s="119">
        <f t="shared" si="7"/>
        <v>-2</v>
      </c>
      <c r="M26" s="120">
        <f>H26/H25</f>
        <v>0.75</v>
      </c>
      <c r="N26" s="119">
        <v>0</v>
      </c>
      <c r="O26" s="119">
        <v>3</v>
      </c>
      <c r="P26" s="119">
        <v>4</v>
      </c>
      <c r="Q26" s="119">
        <v>3</v>
      </c>
      <c r="R26" s="119">
        <v>4</v>
      </c>
      <c r="S26" s="120">
        <f t="shared" si="0"/>
        <v>0.33333333333333326</v>
      </c>
      <c r="T26" s="120" t="str">
        <f t="shared" si="1"/>
        <v>-</v>
      </c>
      <c r="U26" s="119">
        <f t="shared" si="2"/>
        <v>1</v>
      </c>
      <c r="V26" s="119">
        <f t="shared" si="3"/>
        <v>4</v>
      </c>
      <c r="W26" s="120">
        <f>R26/R25</f>
        <v>0.8</v>
      </c>
    </row>
    <row r="27" spans="2:23" x14ac:dyDescent="0.25">
      <c r="B27" s="121" t="s">
        <v>61</v>
      </c>
      <c r="C27" s="70">
        <v>3</v>
      </c>
      <c r="D27" s="70">
        <v>3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4"/>
        <v>-</v>
      </c>
      <c r="J27" s="122">
        <f t="shared" si="5"/>
        <v>-1</v>
      </c>
      <c r="K27" s="70">
        <f t="shared" si="6"/>
        <v>0</v>
      </c>
      <c r="L27" s="70">
        <f t="shared" si="7"/>
        <v>-3</v>
      </c>
      <c r="M27" s="122">
        <f>H27/H25</f>
        <v>0</v>
      </c>
      <c r="N27" s="70">
        <v>0</v>
      </c>
      <c r="O27" s="70">
        <v>3</v>
      </c>
      <c r="P27" s="70">
        <v>0</v>
      </c>
      <c r="Q27" s="70">
        <v>3</v>
      </c>
      <c r="R27" s="70">
        <v>0</v>
      </c>
      <c r="S27" s="122">
        <f t="shared" si="0"/>
        <v>-1</v>
      </c>
      <c r="T27" s="122" t="str">
        <f t="shared" si="1"/>
        <v>-</v>
      </c>
      <c r="U27" s="70">
        <f t="shared" si="2"/>
        <v>-3</v>
      </c>
      <c r="V27" s="70">
        <f t="shared" si="3"/>
        <v>0</v>
      </c>
      <c r="W27" s="122">
        <f>R27/R25</f>
        <v>0</v>
      </c>
    </row>
    <row r="28" spans="2:23" x14ac:dyDescent="0.25">
      <c r="B28" s="121" t="s">
        <v>62</v>
      </c>
      <c r="C28" s="70">
        <v>2</v>
      </c>
      <c r="D28" s="70">
        <v>2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4"/>
        <v>-</v>
      </c>
      <c r="J28" s="122">
        <f t="shared" si="5"/>
        <v>-1</v>
      </c>
      <c r="K28" s="70">
        <f t="shared" si="6"/>
        <v>0</v>
      </c>
      <c r="L28" s="70">
        <f t="shared" si="7"/>
        <v>-2</v>
      </c>
      <c r="M28" s="122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0"/>
        <v>-</v>
      </c>
      <c r="T28" s="122" t="str">
        <f t="shared" si="1"/>
        <v>-</v>
      </c>
      <c r="U28" s="70">
        <f t="shared" si="2"/>
        <v>0</v>
      </c>
      <c r="V28" s="70">
        <f t="shared" si="3"/>
        <v>0</v>
      </c>
      <c r="W28" s="122">
        <f>R28/R25</f>
        <v>0</v>
      </c>
    </row>
    <row r="29" spans="2:23" x14ac:dyDescent="0.25">
      <c r="B29" s="115" t="s">
        <v>48</v>
      </c>
      <c r="C29" s="123">
        <v>79</v>
      </c>
      <c r="D29" s="123">
        <v>78</v>
      </c>
      <c r="E29" s="123">
        <v>33</v>
      </c>
      <c r="F29" s="123">
        <v>37</v>
      </c>
      <c r="G29" s="123">
        <v>59</v>
      </c>
      <c r="H29" s="123">
        <v>62</v>
      </c>
      <c r="I29" s="124">
        <f t="shared" si="4"/>
        <v>5.0847457627118731E-2</v>
      </c>
      <c r="J29" s="124">
        <f t="shared" si="5"/>
        <v>-0.20512820512820518</v>
      </c>
      <c r="K29" s="123">
        <f t="shared" si="6"/>
        <v>3</v>
      </c>
      <c r="L29" s="123">
        <f t="shared" si="7"/>
        <v>-16</v>
      </c>
      <c r="M29" s="117">
        <f>H29/H29</f>
        <v>1</v>
      </c>
      <c r="N29" s="123">
        <v>0</v>
      </c>
      <c r="O29" s="123">
        <v>41</v>
      </c>
      <c r="P29" s="123">
        <v>60</v>
      </c>
      <c r="Q29" s="123">
        <v>62</v>
      </c>
      <c r="R29" s="123">
        <v>64</v>
      </c>
      <c r="S29" s="124">
        <f t="shared" si="0"/>
        <v>3.2258064516129004E-2</v>
      </c>
      <c r="T29" s="124" t="str">
        <f t="shared" si="1"/>
        <v>-</v>
      </c>
      <c r="U29" s="123">
        <f t="shared" si="2"/>
        <v>2</v>
      </c>
      <c r="V29" s="123">
        <f t="shared" si="3"/>
        <v>64</v>
      </c>
      <c r="W29" s="117">
        <f>R29/R29</f>
        <v>1</v>
      </c>
    </row>
    <row r="30" spans="2:23" x14ac:dyDescent="0.25">
      <c r="B30" s="118" t="s">
        <v>60</v>
      </c>
      <c r="C30" s="119">
        <v>56</v>
      </c>
      <c r="D30" s="119">
        <v>54</v>
      </c>
      <c r="E30" s="119">
        <v>21</v>
      </c>
      <c r="F30" s="119">
        <v>25</v>
      </c>
      <c r="G30" s="119">
        <v>41</v>
      </c>
      <c r="H30" s="119">
        <v>43</v>
      </c>
      <c r="I30" s="120">
        <f t="shared" si="4"/>
        <v>4.8780487804878092E-2</v>
      </c>
      <c r="J30" s="120">
        <f t="shared" si="5"/>
        <v>-0.20370370370370372</v>
      </c>
      <c r="K30" s="119">
        <f t="shared" si="6"/>
        <v>2</v>
      </c>
      <c r="L30" s="119">
        <f t="shared" si="7"/>
        <v>-11</v>
      </c>
      <c r="M30" s="120">
        <f>H30/H29</f>
        <v>0.69354838709677424</v>
      </c>
      <c r="N30" s="119">
        <v>0</v>
      </c>
      <c r="O30" s="119">
        <v>28</v>
      </c>
      <c r="P30" s="119">
        <v>41</v>
      </c>
      <c r="Q30" s="119">
        <v>43</v>
      </c>
      <c r="R30" s="119">
        <v>45</v>
      </c>
      <c r="S30" s="120">
        <f t="shared" si="0"/>
        <v>4.6511627906976827E-2</v>
      </c>
      <c r="T30" s="120" t="str">
        <f t="shared" si="1"/>
        <v>-</v>
      </c>
      <c r="U30" s="119">
        <f t="shared" si="2"/>
        <v>2</v>
      </c>
      <c r="V30" s="119">
        <f t="shared" si="3"/>
        <v>45</v>
      </c>
      <c r="W30" s="120">
        <f>R30/R29</f>
        <v>0.703125</v>
      </c>
    </row>
    <row r="31" spans="2:23" x14ac:dyDescent="0.25">
      <c r="B31" s="121" t="s">
        <v>61</v>
      </c>
      <c r="C31" s="70">
        <v>28</v>
      </c>
      <c r="D31" s="70">
        <v>27</v>
      </c>
      <c r="E31" s="70">
        <v>11</v>
      </c>
      <c r="F31" s="70">
        <v>14</v>
      </c>
      <c r="G31" s="70">
        <v>25</v>
      </c>
      <c r="H31" s="70">
        <v>26</v>
      </c>
      <c r="I31" s="122">
        <f t="shared" si="4"/>
        <v>4.0000000000000036E-2</v>
      </c>
      <c r="J31" s="122">
        <f t="shared" si="5"/>
        <v>-3.703703703703709E-2</v>
      </c>
      <c r="K31" s="70">
        <f t="shared" si="6"/>
        <v>1</v>
      </c>
      <c r="L31" s="70">
        <f t="shared" si="7"/>
        <v>-1</v>
      </c>
      <c r="M31" s="122">
        <f>H31/H29</f>
        <v>0.41935483870967744</v>
      </c>
      <c r="N31" s="70">
        <v>0</v>
      </c>
      <c r="O31" s="70">
        <v>18</v>
      </c>
      <c r="P31" s="70">
        <v>25</v>
      </c>
      <c r="Q31" s="70">
        <v>26</v>
      </c>
      <c r="R31" s="70">
        <v>28</v>
      </c>
      <c r="S31" s="122">
        <f t="shared" si="0"/>
        <v>7.6923076923076872E-2</v>
      </c>
      <c r="T31" s="122" t="str">
        <f t="shared" si="1"/>
        <v>-</v>
      </c>
      <c r="U31" s="70">
        <f t="shared" si="2"/>
        <v>2</v>
      </c>
      <c r="V31" s="70">
        <f t="shared" si="3"/>
        <v>28</v>
      </c>
      <c r="W31" s="122">
        <f>R31/R29</f>
        <v>0.4375</v>
      </c>
    </row>
    <row r="32" spans="2:23" x14ac:dyDescent="0.25">
      <c r="B32" s="121" t="s">
        <v>62</v>
      </c>
      <c r="C32" s="70">
        <v>28</v>
      </c>
      <c r="D32" s="70">
        <v>28</v>
      </c>
      <c r="E32" s="70">
        <v>10</v>
      </c>
      <c r="F32" s="70">
        <v>11</v>
      </c>
      <c r="G32" s="70">
        <v>16</v>
      </c>
      <c r="H32" s="70">
        <v>17</v>
      </c>
      <c r="I32" s="122">
        <f t="shared" si="4"/>
        <v>6.25E-2</v>
      </c>
      <c r="J32" s="122">
        <f t="shared" si="5"/>
        <v>-0.3928571428571429</v>
      </c>
      <c r="K32" s="70">
        <f t="shared" si="6"/>
        <v>1</v>
      </c>
      <c r="L32" s="70">
        <f t="shared" si="7"/>
        <v>-11</v>
      </c>
      <c r="M32" s="122">
        <f>H32/H29</f>
        <v>0.27419354838709675</v>
      </c>
      <c r="N32" s="70">
        <v>0</v>
      </c>
      <c r="O32" s="70">
        <v>10</v>
      </c>
      <c r="P32" s="70">
        <v>16</v>
      </c>
      <c r="Q32" s="70">
        <v>17</v>
      </c>
      <c r="R32" s="70">
        <v>17</v>
      </c>
      <c r="S32" s="122">
        <f t="shared" si="0"/>
        <v>0</v>
      </c>
      <c r="T32" s="122" t="str">
        <f t="shared" si="1"/>
        <v>-</v>
      </c>
      <c r="U32" s="70">
        <f t="shared" si="2"/>
        <v>0</v>
      </c>
      <c r="V32" s="70">
        <f t="shared" si="3"/>
        <v>17</v>
      </c>
      <c r="W32" s="122">
        <f>R32/R29</f>
        <v>0.265625</v>
      </c>
    </row>
    <row r="33" spans="2:23" x14ac:dyDescent="0.25">
      <c r="B33" s="118" t="s">
        <v>63</v>
      </c>
      <c r="C33" s="119">
        <v>24</v>
      </c>
      <c r="D33" s="119">
        <v>24</v>
      </c>
      <c r="E33" s="119">
        <v>12</v>
      </c>
      <c r="F33" s="119">
        <v>12</v>
      </c>
      <c r="G33" s="119">
        <v>18</v>
      </c>
      <c r="H33" s="119">
        <v>19</v>
      </c>
      <c r="I33" s="120">
        <f t="shared" si="4"/>
        <v>5.555555555555558E-2</v>
      </c>
      <c r="J33" s="120">
        <f t="shared" si="5"/>
        <v>-0.20833333333333337</v>
      </c>
      <c r="K33" s="119">
        <f t="shared" si="6"/>
        <v>1</v>
      </c>
      <c r="L33" s="119">
        <f t="shared" si="7"/>
        <v>-5</v>
      </c>
      <c r="M33" s="120">
        <f>H33/H29</f>
        <v>0.30645161290322581</v>
      </c>
      <c r="N33" s="119">
        <v>0</v>
      </c>
      <c r="O33" s="119">
        <v>13</v>
      </c>
      <c r="P33" s="119">
        <v>19</v>
      </c>
      <c r="Q33" s="119">
        <v>19</v>
      </c>
      <c r="R33" s="119">
        <v>19</v>
      </c>
      <c r="S33" s="120">
        <f t="shared" si="0"/>
        <v>0</v>
      </c>
      <c r="T33" s="120" t="str">
        <f t="shared" si="1"/>
        <v>-</v>
      </c>
      <c r="U33" s="119">
        <f t="shared" si="2"/>
        <v>0</v>
      </c>
      <c r="V33" s="119">
        <f t="shared" si="3"/>
        <v>19</v>
      </c>
      <c r="W33" s="120">
        <f>R33/R29</f>
        <v>0.296875</v>
      </c>
    </row>
    <row r="34" spans="2:23" x14ac:dyDescent="0.25">
      <c r="B34" s="115" t="s">
        <v>49</v>
      </c>
      <c r="C34" s="123">
        <v>9</v>
      </c>
      <c r="D34" s="123">
        <v>9</v>
      </c>
      <c r="E34" s="123">
        <v>4</v>
      </c>
      <c r="F34" s="123">
        <v>3</v>
      </c>
      <c r="G34" s="123">
        <v>5</v>
      </c>
      <c r="H34" s="123">
        <v>5</v>
      </c>
      <c r="I34" s="124">
        <f t="shared" si="4"/>
        <v>0</v>
      </c>
      <c r="J34" s="124">
        <f t="shared" si="5"/>
        <v>-0.44444444444444442</v>
      </c>
      <c r="K34" s="123">
        <f t="shared" si="6"/>
        <v>0</v>
      </c>
      <c r="L34" s="123">
        <f t="shared" si="7"/>
        <v>-4</v>
      </c>
      <c r="M34" s="117">
        <f>H34/H34</f>
        <v>1</v>
      </c>
      <c r="N34" s="123">
        <v>0</v>
      </c>
      <c r="O34" s="123">
        <v>3</v>
      </c>
      <c r="P34" s="123">
        <v>5</v>
      </c>
      <c r="Q34" s="123">
        <v>5</v>
      </c>
      <c r="R34" s="123">
        <v>6</v>
      </c>
      <c r="S34" s="124">
        <f t="shared" si="0"/>
        <v>0.19999999999999996</v>
      </c>
      <c r="T34" s="124" t="str">
        <f t="shared" si="1"/>
        <v>-</v>
      </c>
      <c r="U34" s="123">
        <f t="shared" si="2"/>
        <v>1</v>
      </c>
      <c r="V34" s="123">
        <f t="shared" si="3"/>
        <v>6</v>
      </c>
      <c r="W34" s="117">
        <f>R34/R34</f>
        <v>1</v>
      </c>
    </row>
    <row r="35" spans="2:23" x14ac:dyDescent="0.25">
      <c r="B35" s="118" t="s">
        <v>60</v>
      </c>
      <c r="C35" s="119">
        <v>9</v>
      </c>
      <c r="D35" s="119">
        <v>9</v>
      </c>
      <c r="E35" s="119">
        <v>4</v>
      </c>
      <c r="F35" s="119">
        <v>3</v>
      </c>
      <c r="G35" s="119">
        <v>5</v>
      </c>
      <c r="H35" s="119">
        <v>5</v>
      </c>
      <c r="I35" s="120">
        <f t="shared" si="4"/>
        <v>0</v>
      </c>
      <c r="J35" s="120">
        <f t="shared" si="5"/>
        <v>-0.44444444444444442</v>
      </c>
      <c r="K35" s="119">
        <f t="shared" si="6"/>
        <v>0</v>
      </c>
      <c r="L35" s="119">
        <f t="shared" si="7"/>
        <v>-4</v>
      </c>
      <c r="M35" s="120">
        <f>H35/H34</f>
        <v>1</v>
      </c>
      <c r="N35" s="119">
        <v>0</v>
      </c>
      <c r="O35" s="119">
        <v>3</v>
      </c>
      <c r="P35" s="119">
        <v>5</v>
      </c>
      <c r="Q35" s="119">
        <v>5</v>
      </c>
      <c r="R35" s="119">
        <v>6</v>
      </c>
      <c r="S35" s="120">
        <f t="shared" si="0"/>
        <v>0.19999999999999996</v>
      </c>
      <c r="T35" s="120" t="str">
        <f t="shared" si="1"/>
        <v>-</v>
      </c>
      <c r="U35" s="119">
        <f t="shared" si="2"/>
        <v>1</v>
      </c>
      <c r="V35" s="119">
        <f t="shared" si="3"/>
        <v>6</v>
      </c>
      <c r="W35" s="120">
        <f>R35/R34</f>
        <v>1</v>
      </c>
    </row>
    <row r="36" spans="2:23" x14ac:dyDescent="0.25">
      <c r="B36" s="115" t="s">
        <v>50</v>
      </c>
      <c r="C36" s="123">
        <v>15</v>
      </c>
      <c r="D36" s="123">
        <v>15</v>
      </c>
      <c r="E36" s="123">
        <v>6</v>
      </c>
      <c r="F36" s="123">
        <v>7</v>
      </c>
      <c r="G36" s="123">
        <v>11</v>
      </c>
      <c r="H36" s="123">
        <v>12</v>
      </c>
      <c r="I36" s="124">
        <f t="shared" si="4"/>
        <v>9.0909090909090828E-2</v>
      </c>
      <c r="J36" s="124">
        <f t="shared" si="5"/>
        <v>-0.19999999999999996</v>
      </c>
      <c r="K36" s="123">
        <f t="shared" si="6"/>
        <v>1</v>
      </c>
      <c r="L36" s="123">
        <f t="shared" si="7"/>
        <v>-3</v>
      </c>
      <c r="M36" s="124">
        <f>H36/H36</f>
        <v>1</v>
      </c>
      <c r="N36" s="123">
        <v>0</v>
      </c>
      <c r="O36" s="123">
        <v>7</v>
      </c>
      <c r="P36" s="123">
        <v>11</v>
      </c>
      <c r="Q36" s="123">
        <v>12</v>
      </c>
      <c r="R36" s="123">
        <v>12</v>
      </c>
      <c r="S36" s="124">
        <f t="shared" si="0"/>
        <v>0</v>
      </c>
      <c r="T36" s="124" t="str">
        <f t="shared" si="1"/>
        <v>-</v>
      </c>
      <c r="U36" s="123">
        <f t="shared" si="2"/>
        <v>0</v>
      </c>
      <c r="V36" s="123">
        <f t="shared" si="3"/>
        <v>12</v>
      </c>
      <c r="W36" s="124">
        <f>R36/R36</f>
        <v>1</v>
      </c>
    </row>
    <row r="37" spans="2:23" x14ac:dyDescent="0.25">
      <c r="B37" s="118" t="s">
        <v>60</v>
      </c>
      <c r="C37" s="119">
        <v>5</v>
      </c>
      <c r="D37" s="119">
        <v>5</v>
      </c>
      <c r="E37" s="119">
        <v>2</v>
      </c>
      <c r="F37" s="119">
        <v>3</v>
      </c>
      <c r="G37" s="119">
        <v>6</v>
      </c>
      <c r="H37" s="119">
        <v>6</v>
      </c>
      <c r="I37" s="120">
        <f t="shared" si="4"/>
        <v>0</v>
      </c>
      <c r="J37" s="120">
        <f t="shared" si="5"/>
        <v>0.19999999999999996</v>
      </c>
      <c r="K37" s="119">
        <f t="shared" si="6"/>
        <v>0</v>
      </c>
      <c r="L37" s="119">
        <f t="shared" si="7"/>
        <v>1</v>
      </c>
      <c r="M37" s="120">
        <f>H37/H36</f>
        <v>0.5</v>
      </c>
      <c r="N37" s="119">
        <v>0</v>
      </c>
      <c r="O37" s="119">
        <v>4</v>
      </c>
      <c r="P37" s="119">
        <v>6</v>
      </c>
      <c r="Q37" s="119">
        <v>6</v>
      </c>
      <c r="R37" s="119">
        <v>6</v>
      </c>
      <c r="S37" s="120">
        <f t="shared" si="0"/>
        <v>0</v>
      </c>
      <c r="T37" s="120" t="str">
        <f t="shared" si="1"/>
        <v>-</v>
      </c>
      <c r="U37" s="119">
        <f t="shared" si="2"/>
        <v>0</v>
      </c>
      <c r="V37" s="119">
        <f t="shared" si="3"/>
        <v>6</v>
      </c>
      <c r="W37" s="120">
        <f>R37/R36</f>
        <v>0.5</v>
      </c>
    </row>
    <row r="38" spans="2:23" x14ac:dyDescent="0.25">
      <c r="B38" s="118" t="s">
        <v>63</v>
      </c>
      <c r="C38" s="119">
        <v>10</v>
      </c>
      <c r="D38" s="119">
        <v>10</v>
      </c>
      <c r="E38" s="119">
        <v>3</v>
      </c>
      <c r="F38" s="119">
        <v>3</v>
      </c>
      <c r="G38" s="119">
        <v>5</v>
      </c>
      <c r="H38" s="119">
        <v>6</v>
      </c>
      <c r="I38" s="120">
        <f t="shared" si="4"/>
        <v>0.19999999999999996</v>
      </c>
      <c r="J38" s="120">
        <f t="shared" si="5"/>
        <v>-0.4</v>
      </c>
      <c r="K38" s="119">
        <f t="shared" si="6"/>
        <v>1</v>
      </c>
      <c r="L38" s="119">
        <f t="shared" si="7"/>
        <v>-4</v>
      </c>
      <c r="M38" s="120">
        <f>H38/H36</f>
        <v>0.5</v>
      </c>
      <c r="N38" s="119">
        <v>0</v>
      </c>
      <c r="O38" s="119">
        <v>3</v>
      </c>
      <c r="P38" s="119">
        <v>5</v>
      </c>
      <c r="Q38" s="119">
        <v>6</v>
      </c>
      <c r="R38" s="119">
        <v>6</v>
      </c>
      <c r="S38" s="120">
        <f t="shared" si="0"/>
        <v>0</v>
      </c>
      <c r="T38" s="120" t="str">
        <f t="shared" si="1"/>
        <v>-</v>
      </c>
      <c r="U38" s="119">
        <f t="shared" si="2"/>
        <v>0</v>
      </c>
      <c r="V38" s="119">
        <f t="shared" si="3"/>
        <v>6</v>
      </c>
      <c r="W38" s="120">
        <f>R38/R36</f>
        <v>0.5</v>
      </c>
    </row>
    <row r="39" spans="2:23" x14ac:dyDescent="0.25">
      <c r="B39" s="115" t="s">
        <v>51</v>
      </c>
      <c r="C39" s="123">
        <v>24</v>
      </c>
      <c r="D39" s="123">
        <v>23</v>
      </c>
      <c r="E39" s="123">
        <v>11</v>
      </c>
      <c r="F39" s="123">
        <v>12</v>
      </c>
      <c r="G39" s="123">
        <v>17</v>
      </c>
      <c r="H39" s="123">
        <v>19</v>
      </c>
      <c r="I39" s="124">
        <f t="shared" si="4"/>
        <v>0.11764705882352944</v>
      </c>
      <c r="J39" s="124">
        <f t="shared" si="5"/>
        <v>-0.17391304347826086</v>
      </c>
      <c r="K39" s="123">
        <f t="shared" si="6"/>
        <v>2</v>
      </c>
      <c r="L39" s="123">
        <f t="shared" si="7"/>
        <v>-4</v>
      </c>
      <c r="M39" s="117">
        <f>H39/H39</f>
        <v>1</v>
      </c>
      <c r="N39" s="123">
        <v>0</v>
      </c>
      <c r="O39" s="123">
        <v>12</v>
      </c>
      <c r="P39" s="123">
        <v>16</v>
      </c>
      <c r="Q39" s="123">
        <v>17</v>
      </c>
      <c r="R39" s="123">
        <v>20</v>
      </c>
      <c r="S39" s="124">
        <f t="shared" si="0"/>
        <v>0.17647058823529416</v>
      </c>
      <c r="T39" s="124" t="str">
        <f t="shared" si="1"/>
        <v>-</v>
      </c>
      <c r="U39" s="123">
        <f t="shared" si="2"/>
        <v>3</v>
      </c>
      <c r="V39" s="123">
        <f t="shared" si="3"/>
        <v>20</v>
      </c>
      <c r="W39" s="117">
        <f>R39/R39</f>
        <v>1</v>
      </c>
    </row>
    <row r="40" spans="2:23" x14ac:dyDescent="0.25">
      <c r="B40" s="118" t="s">
        <v>60</v>
      </c>
      <c r="C40" s="119">
        <v>24</v>
      </c>
      <c r="D40" s="119">
        <v>23</v>
      </c>
      <c r="E40" s="119">
        <v>11</v>
      </c>
      <c r="F40" s="119">
        <v>12</v>
      </c>
      <c r="G40" s="119">
        <v>17</v>
      </c>
      <c r="H40" s="119">
        <v>19</v>
      </c>
      <c r="I40" s="120">
        <f t="shared" si="4"/>
        <v>0.11764705882352944</v>
      </c>
      <c r="J40" s="120">
        <f t="shared" si="5"/>
        <v>-0.17391304347826086</v>
      </c>
      <c r="K40" s="119">
        <f t="shared" si="6"/>
        <v>2</v>
      </c>
      <c r="L40" s="119">
        <f t="shared" si="7"/>
        <v>-4</v>
      </c>
      <c r="M40" s="120">
        <f>H40/H39</f>
        <v>1</v>
      </c>
      <c r="N40" s="119">
        <v>0</v>
      </c>
      <c r="O40" s="119">
        <v>12</v>
      </c>
      <c r="P40" s="119">
        <v>16</v>
      </c>
      <c r="Q40" s="119">
        <v>17</v>
      </c>
      <c r="R40" s="119">
        <v>20</v>
      </c>
      <c r="S40" s="120">
        <f t="shared" si="0"/>
        <v>0.17647058823529416</v>
      </c>
      <c r="T40" s="120" t="str">
        <f t="shared" si="1"/>
        <v>-</v>
      </c>
      <c r="U40" s="119">
        <f t="shared" si="2"/>
        <v>3</v>
      </c>
      <c r="V40" s="119">
        <f t="shared" si="3"/>
        <v>20</v>
      </c>
      <c r="W40" s="120">
        <f>R40/R39</f>
        <v>1</v>
      </c>
    </row>
    <row r="41" spans="2:23" x14ac:dyDescent="0.25">
      <c r="B41" s="121" t="s">
        <v>61</v>
      </c>
      <c r="C41" s="70">
        <v>5</v>
      </c>
      <c r="D41" s="70">
        <v>5</v>
      </c>
      <c r="E41" s="70">
        <v>4</v>
      </c>
      <c r="F41" s="70">
        <v>7</v>
      </c>
      <c r="G41" s="70">
        <v>7</v>
      </c>
      <c r="H41" s="70">
        <v>7</v>
      </c>
      <c r="I41" s="122">
        <f t="shared" si="4"/>
        <v>0</v>
      </c>
      <c r="J41" s="122">
        <f t="shared" si="5"/>
        <v>0.39999999999999991</v>
      </c>
      <c r="K41" s="70">
        <f t="shared" si="6"/>
        <v>0</v>
      </c>
      <c r="L41" s="70">
        <f t="shared" si="7"/>
        <v>2</v>
      </c>
      <c r="M41" s="122">
        <f>H41/H39</f>
        <v>0.36842105263157893</v>
      </c>
      <c r="N41" s="70">
        <v>0</v>
      </c>
      <c r="O41" s="70">
        <v>7</v>
      </c>
      <c r="P41" s="70">
        <v>7</v>
      </c>
      <c r="Q41" s="70">
        <v>7</v>
      </c>
      <c r="R41" s="70">
        <v>7</v>
      </c>
      <c r="S41" s="122">
        <f t="shared" si="0"/>
        <v>0</v>
      </c>
      <c r="T41" s="122" t="str">
        <f t="shared" si="1"/>
        <v>-</v>
      </c>
      <c r="U41" s="70">
        <f t="shared" si="2"/>
        <v>0</v>
      </c>
      <c r="V41" s="70">
        <f t="shared" si="3"/>
        <v>7</v>
      </c>
      <c r="W41" s="122">
        <f>R41/R39</f>
        <v>0.35</v>
      </c>
    </row>
    <row r="42" spans="2:23" x14ac:dyDescent="0.25">
      <c r="B42" s="121" t="s">
        <v>62</v>
      </c>
      <c r="C42" s="70">
        <v>19</v>
      </c>
      <c r="D42" s="70">
        <v>18</v>
      </c>
      <c r="E42" s="70">
        <v>7</v>
      </c>
      <c r="F42" s="70">
        <v>6</v>
      </c>
      <c r="G42" s="70">
        <v>10</v>
      </c>
      <c r="H42" s="70">
        <v>12</v>
      </c>
      <c r="I42" s="122">
        <f t="shared" si="4"/>
        <v>0.19999999999999996</v>
      </c>
      <c r="J42" s="122">
        <f t="shared" si="5"/>
        <v>-0.33333333333333337</v>
      </c>
      <c r="K42" s="70">
        <f t="shared" si="6"/>
        <v>2</v>
      </c>
      <c r="L42" s="70">
        <f t="shared" si="7"/>
        <v>-6</v>
      </c>
      <c r="M42" s="122">
        <f>H42/H39</f>
        <v>0.63157894736842102</v>
      </c>
      <c r="N42" s="70">
        <v>0</v>
      </c>
      <c r="O42" s="70">
        <v>5</v>
      </c>
      <c r="P42" s="70">
        <v>9</v>
      </c>
      <c r="Q42" s="70">
        <v>10</v>
      </c>
      <c r="R42" s="70">
        <v>13</v>
      </c>
      <c r="S42" s="122">
        <f t="shared" si="0"/>
        <v>0.30000000000000004</v>
      </c>
      <c r="T42" s="122" t="str">
        <f t="shared" si="1"/>
        <v>-</v>
      </c>
      <c r="U42" s="70">
        <f t="shared" si="2"/>
        <v>3</v>
      </c>
      <c r="V42" s="70">
        <f t="shared" si="3"/>
        <v>13</v>
      </c>
      <c r="W42" s="122">
        <f>R42/R39</f>
        <v>0.65</v>
      </c>
    </row>
    <row r="43" spans="2:23" x14ac:dyDescent="0.25">
      <c r="B43" s="115" t="s">
        <v>52</v>
      </c>
      <c r="C43" s="123">
        <v>19</v>
      </c>
      <c r="D43" s="123">
        <v>19</v>
      </c>
      <c r="E43" s="123">
        <v>9</v>
      </c>
      <c r="F43" s="123">
        <v>11</v>
      </c>
      <c r="G43" s="123">
        <v>14</v>
      </c>
      <c r="H43" s="123">
        <v>14</v>
      </c>
      <c r="I43" s="124">
        <f t="shared" si="4"/>
        <v>0</v>
      </c>
      <c r="J43" s="124">
        <f t="shared" si="5"/>
        <v>-0.26315789473684215</v>
      </c>
      <c r="K43" s="123">
        <f t="shared" si="6"/>
        <v>0</v>
      </c>
      <c r="L43" s="123">
        <f t="shared" si="7"/>
        <v>-5</v>
      </c>
      <c r="M43" s="117">
        <f>H43/H43</f>
        <v>1</v>
      </c>
      <c r="N43" s="123">
        <v>0</v>
      </c>
      <c r="O43" s="123">
        <v>12</v>
      </c>
      <c r="P43" s="123">
        <v>14</v>
      </c>
      <c r="Q43" s="123">
        <v>14</v>
      </c>
      <c r="R43" s="123">
        <v>14</v>
      </c>
      <c r="S43" s="124">
        <f t="shared" si="0"/>
        <v>0</v>
      </c>
      <c r="T43" s="124" t="str">
        <f t="shared" si="1"/>
        <v>-</v>
      </c>
      <c r="U43" s="123">
        <f t="shared" si="2"/>
        <v>0</v>
      </c>
      <c r="V43" s="123">
        <f t="shared" si="3"/>
        <v>14</v>
      </c>
      <c r="W43" s="117">
        <f>R43/R43</f>
        <v>1</v>
      </c>
    </row>
    <row r="44" spans="2:23" x14ac:dyDescent="0.25">
      <c r="B44" s="118" t="s">
        <v>60</v>
      </c>
      <c r="C44" s="119">
        <v>6</v>
      </c>
      <c r="D44" s="119">
        <v>7</v>
      </c>
      <c r="E44" s="119">
        <v>4</v>
      </c>
      <c r="F44" s="119">
        <v>5</v>
      </c>
      <c r="G44" s="119">
        <v>8</v>
      </c>
      <c r="H44" s="119">
        <v>8</v>
      </c>
      <c r="I44" s="120">
        <f t="shared" si="4"/>
        <v>0</v>
      </c>
      <c r="J44" s="120">
        <f t="shared" si="5"/>
        <v>0.14285714285714279</v>
      </c>
      <c r="K44" s="119">
        <f t="shared" si="6"/>
        <v>0</v>
      </c>
      <c r="L44" s="119">
        <f t="shared" si="7"/>
        <v>1</v>
      </c>
      <c r="M44" s="120">
        <f>H44/H43</f>
        <v>0.5714285714285714</v>
      </c>
      <c r="N44" s="119">
        <v>0</v>
      </c>
      <c r="O44" s="119">
        <v>6</v>
      </c>
      <c r="P44" s="119">
        <v>8</v>
      </c>
      <c r="Q44" s="119">
        <v>8</v>
      </c>
      <c r="R44" s="119">
        <v>8</v>
      </c>
      <c r="S44" s="120">
        <f t="shared" si="0"/>
        <v>0</v>
      </c>
      <c r="T44" s="120" t="str">
        <f t="shared" si="1"/>
        <v>-</v>
      </c>
      <c r="U44" s="119">
        <f t="shared" si="2"/>
        <v>0</v>
      </c>
      <c r="V44" s="119">
        <f t="shared" si="3"/>
        <v>8</v>
      </c>
      <c r="W44" s="120">
        <f>R44/R43</f>
        <v>0.5714285714285714</v>
      </c>
    </row>
    <row r="45" spans="2:23" x14ac:dyDescent="0.25">
      <c r="B45" s="121" t="s">
        <v>61</v>
      </c>
      <c r="C45" s="70">
        <v>0</v>
      </c>
      <c r="D45" s="70">
        <v>5</v>
      </c>
      <c r="E45" s="70">
        <v>0</v>
      </c>
      <c r="F45" s="70">
        <v>4</v>
      </c>
      <c r="G45" s="70">
        <v>6</v>
      </c>
      <c r="H45" s="70">
        <v>6</v>
      </c>
      <c r="I45" s="122">
        <f t="shared" si="4"/>
        <v>0</v>
      </c>
      <c r="J45" s="122">
        <f t="shared" si="5"/>
        <v>0.19999999999999996</v>
      </c>
      <c r="K45" s="70">
        <f t="shared" si="6"/>
        <v>0</v>
      </c>
      <c r="L45" s="70">
        <f t="shared" si="7"/>
        <v>1</v>
      </c>
      <c r="M45" s="122">
        <f>H45/H43</f>
        <v>0.42857142857142855</v>
      </c>
      <c r="N45" s="70">
        <v>0</v>
      </c>
      <c r="O45" s="70">
        <v>4</v>
      </c>
      <c r="P45" s="70">
        <v>6</v>
      </c>
      <c r="Q45" s="70">
        <v>6</v>
      </c>
      <c r="R45" s="70">
        <v>6</v>
      </c>
      <c r="S45" s="122">
        <f t="shared" si="0"/>
        <v>0</v>
      </c>
      <c r="T45" s="122" t="str">
        <f t="shared" si="1"/>
        <v>-</v>
      </c>
      <c r="U45" s="70">
        <f t="shared" si="2"/>
        <v>0</v>
      </c>
      <c r="V45" s="70">
        <f t="shared" si="3"/>
        <v>6</v>
      </c>
      <c r="W45" s="122">
        <f>R45/R43</f>
        <v>0.42857142857142855</v>
      </c>
    </row>
    <row r="46" spans="2:23" x14ac:dyDescent="0.25">
      <c r="B46" s="121" t="s">
        <v>62</v>
      </c>
      <c r="C46" s="70">
        <v>0</v>
      </c>
      <c r="D46" s="70">
        <v>2</v>
      </c>
      <c r="E46" s="70">
        <v>0</v>
      </c>
      <c r="F46" s="70">
        <v>2</v>
      </c>
      <c r="G46" s="70">
        <v>2</v>
      </c>
      <c r="H46" s="70">
        <v>2</v>
      </c>
      <c r="I46" s="122">
        <f t="shared" si="4"/>
        <v>0</v>
      </c>
      <c r="J46" s="122">
        <f t="shared" si="5"/>
        <v>0</v>
      </c>
      <c r="K46" s="70">
        <f t="shared" si="6"/>
        <v>0</v>
      </c>
      <c r="L46" s="70">
        <f t="shared" si="7"/>
        <v>0</v>
      </c>
      <c r="M46" s="122">
        <f>H46/H43</f>
        <v>0.14285714285714285</v>
      </c>
      <c r="N46" s="70">
        <v>0</v>
      </c>
      <c r="O46" s="70">
        <v>2</v>
      </c>
      <c r="P46" s="70">
        <v>2</v>
      </c>
      <c r="Q46" s="70">
        <v>2</v>
      </c>
      <c r="R46" s="70">
        <v>2</v>
      </c>
      <c r="S46" s="122">
        <f t="shared" si="0"/>
        <v>0</v>
      </c>
      <c r="T46" s="122" t="str">
        <f t="shared" si="1"/>
        <v>-</v>
      </c>
      <c r="U46" s="70">
        <f t="shared" si="2"/>
        <v>0</v>
      </c>
      <c r="V46" s="70">
        <f t="shared" si="3"/>
        <v>2</v>
      </c>
      <c r="W46" s="122">
        <f>R46/R43</f>
        <v>0.14285714285714285</v>
      </c>
    </row>
    <row r="47" spans="2:23" x14ac:dyDescent="0.25">
      <c r="B47" s="118" t="s">
        <v>63</v>
      </c>
      <c r="C47" s="119">
        <v>13</v>
      </c>
      <c r="D47" s="119">
        <v>12</v>
      </c>
      <c r="E47" s="119">
        <v>5</v>
      </c>
      <c r="F47" s="119">
        <v>6</v>
      </c>
      <c r="G47" s="119">
        <v>6</v>
      </c>
      <c r="H47" s="119">
        <v>6</v>
      </c>
      <c r="I47" s="120">
        <f t="shared" si="4"/>
        <v>0</v>
      </c>
      <c r="J47" s="120">
        <f t="shared" si="5"/>
        <v>-0.5</v>
      </c>
      <c r="K47" s="119">
        <f t="shared" si="6"/>
        <v>0</v>
      </c>
      <c r="L47" s="119">
        <f t="shared" si="7"/>
        <v>-6</v>
      </c>
      <c r="M47" s="120">
        <f>H47/H43</f>
        <v>0.42857142857142855</v>
      </c>
      <c r="N47" s="119">
        <v>0</v>
      </c>
      <c r="O47" s="119">
        <v>6</v>
      </c>
      <c r="P47" s="119">
        <v>6</v>
      </c>
      <c r="Q47" s="119">
        <v>6</v>
      </c>
      <c r="R47" s="119">
        <v>6</v>
      </c>
      <c r="S47" s="120">
        <f t="shared" si="0"/>
        <v>0</v>
      </c>
      <c r="T47" s="120" t="str">
        <f t="shared" si="1"/>
        <v>-</v>
      </c>
      <c r="U47" s="119">
        <f t="shared" si="2"/>
        <v>0</v>
      </c>
      <c r="V47" s="119">
        <f t="shared" si="3"/>
        <v>6</v>
      </c>
      <c r="W47" s="120">
        <f>R47/R43</f>
        <v>0.42857142857142855</v>
      </c>
    </row>
    <row r="48" spans="2:23" x14ac:dyDescent="0.25">
      <c r="B48" s="115" t="s">
        <v>53</v>
      </c>
      <c r="C48" s="123">
        <v>21</v>
      </c>
      <c r="D48" s="123">
        <v>22</v>
      </c>
      <c r="E48" s="123">
        <v>11</v>
      </c>
      <c r="F48" s="123">
        <v>13</v>
      </c>
      <c r="G48" s="123">
        <v>16</v>
      </c>
      <c r="H48" s="123">
        <v>16</v>
      </c>
      <c r="I48" s="124">
        <f t="shared" si="4"/>
        <v>0</v>
      </c>
      <c r="J48" s="124">
        <f t="shared" si="5"/>
        <v>-0.27272727272727271</v>
      </c>
      <c r="K48" s="123">
        <f t="shared" si="6"/>
        <v>0</v>
      </c>
      <c r="L48" s="123">
        <f t="shared" si="7"/>
        <v>-6</v>
      </c>
      <c r="M48" s="117">
        <f>H48/H48</f>
        <v>1</v>
      </c>
      <c r="N48" s="123">
        <v>0</v>
      </c>
      <c r="O48" s="123">
        <v>13</v>
      </c>
      <c r="P48" s="123">
        <v>15</v>
      </c>
      <c r="Q48" s="123">
        <v>15</v>
      </c>
      <c r="R48" s="123">
        <v>17</v>
      </c>
      <c r="S48" s="124">
        <f t="shared" si="0"/>
        <v>0.1333333333333333</v>
      </c>
      <c r="T48" s="124" t="str">
        <f t="shared" si="1"/>
        <v>-</v>
      </c>
      <c r="U48" s="123">
        <f t="shared" si="2"/>
        <v>2</v>
      </c>
      <c r="V48" s="123">
        <f t="shared" si="3"/>
        <v>17</v>
      </c>
      <c r="W48" s="117">
        <f>R48/R48</f>
        <v>1</v>
      </c>
    </row>
    <row r="49" spans="2:23" x14ac:dyDescent="0.25">
      <c r="B49" s="118" t="s">
        <v>60</v>
      </c>
      <c r="C49" s="119">
        <v>17</v>
      </c>
      <c r="D49" s="119">
        <v>18</v>
      </c>
      <c r="E49" s="119">
        <v>9</v>
      </c>
      <c r="F49" s="119">
        <v>12</v>
      </c>
      <c r="G49" s="119">
        <v>14</v>
      </c>
      <c r="H49" s="119">
        <v>13</v>
      </c>
      <c r="I49" s="120">
        <f t="shared" si="4"/>
        <v>-7.1428571428571397E-2</v>
      </c>
      <c r="J49" s="120">
        <f t="shared" si="5"/>
        <v>-0.27777777777777779</v>
      </c>
      <c r="K49" s="119">
        <f t="shared" si="6"/>
        <v>-1</v>
      </c>
      <c r="L49" s="119">
        <f t="shared" si="7"/>
        <v>-5</v>
      </c>
      <c r="M49" s="120">
        <f>H49/H48</f>
        <v>0.8125</v>
      </c>
      <c r="N49" s="119">
        <v>0</v>
      </c>
      <c r="O49" s="119">
        <v>12</v>
      </c>
      <c r="P49" s="119">
        <v>13</v>
      </c>
      <c r="Q49" s="119">
        <v>12</v>
      </c>
      <c r="R49" s="119">
        <v>14</v>
      </c>
      <c r="S49" s="120">
        <f t="shared" si="0"/>
        <v>0.16666666666666674</v>
      </c>
      <c r="T49" s="120" t="str">
        <f t="shared" si="1"/>
        <v>-</v>
      </c>
      <c r="U49" s="119">
        <f t="shared" si="2"/>
        <v>2</v>
      </c>
      <c r="V49" s="119">
        <f t="shared" si="3"/>
        <v>14</v>
      </c>
      <c r="W49" s="120">
        <f>R49/R48</f>
        <v>0.82352941176470584</v>
      </c>
    </row>
    <row r="50" spans="2:23" x14ac:dyDescent="0.25">
      <c r="B50" s="121" t="s">
        <v>61</v>
      </c>
      <c r="C50" s="70">
        <v>8</v>
      </c>
      <c r="D50" s="70">
        <v>9</v>
      </c>
      <c r="E50" s="70">
        <v>5</v>
      </c>
      <c r="F50" s="70">
        <v>8</v>
      </c>
      <c r="G50" s="70">
        <v>8</v>
      </c>
      <c r="H50" s="70">
        <v>8</v>
      </c>
      <c r="I50" s="122">
        <f t="shared" si="4"/>
        <v>0</v>
      </c>
      <c r="J50" s="122">
        <f t="shared" si="5"/>
        <v>-0.11111111111111116</v>
      </c>
      <c r="K50" s="70">
        <f t="shared" si="6"/>
        <v>0</v>
      </c>
      <c r="L50" s="70">
        <f t="shared" si="7"/>
        <v>-1</v>
      </c>
      <c r="M50" s="122">
        <f>H50/H48</f>
        <v>0.5</v>
      </c>
      <c r="N50" s="70">
        <v>0</v>
      </c>
      <c r="O50" s="70">
        <v>8</v>
      </c>
      <c r="P50" s="70">
        <v>8</v>
      </c>
      <c r="Q50" s="70">
        <v>8</v>
      </c>
      <c r="R50" s="70">
        <v>8</v>
      </c>
      <c r="S50" s="122">
        <f t="shared" si="0"/>
        <v>0</v>
      </c>
      <c r="T50" s="122" t="str">
        <f t="shared" si="1"/>
        <v>-</v>
      </c>
      <c r="U50" s="70">
        <f t="shared" si="2"/>
        <v>0</v>
      </c>
      <c r="V50" s="70">
        <f t="shared" si="3"/>
        <v>8</v>
      </c>
      <c r="W50" s="122">
        <f>R50/R48</f>
        <v>0.47058823529411764</v>
      </c>
    </row>
    <row r="51" spans="2:23" x14ac:dyDescent="0.25">
      <c r="B51" s="121" t="s">
        <v>62</v>
      </c>
      <c r="C51" s="70">
        <v>9</v>
      </c>
      <c r="D51" s="70">
        <v>9</v>
      </c>
      <c r="E51" s="70">
        <v>4</v>
      </c>
      <c r="F51" s="70">
        <v>4</v>
      </c>
      <c r="G51" s="70">
        <v>6</v>
      </c>
      <c r="H51" s="70">
        <v>5</v>
      </c>
      <c r="I51" s="122">
        <f t="shared" si="4"/>
        <v>-0.16666666666666663</v>
      </c>
      <c r="J51" s="122">
        <f t="shared" si="5"/>
        <v>-0.44444444444444442</v>
      </c>
      <c r="K51" s="70">
        <f t="shared" si="6"/>
        <v>-1</v>
      </c>
      <c r="L51" s="70">
        <f t="shared" si="7"/>
        <v>-4</v>
      </c>
      <c r="M51" s="122">
        <f>H51/H48</f>
        <v>0.3125</v>
      </c>
      <c r="N51" s="70">
        <v>0</v>
      </c>
      <c r="O51" s="70">
        <v>4</v>
      </c>
      <c r="P51" s="70">
        <v>5</v>
      </c>
      <c r="Q51" s="70">
        <v>4</v>
      </c>
      <c r="R51" s="70">
        <v>6</v>
      </c>
      <c r="S51" s="122">
        <f t="shared" si="0"/>
        <v>0.5</v>
      </c>
      <c r="T51" s="122" t="str">
        <f t="shared" si="1"/>
        <v>-</v>
      </c>
      <c r="U51" s="70">
        <f t="shared" si="2"/>
        <v>2</v>
      </c>
      <c r="V51" s="70">
        <f t="shared" si="3"/>
        <v>6</v>
      </c>
      <c r="W51" s="122">
        <f>R51/R48</f>
        <v>0.35294117647058826</v>
      </c>
    </row>
    <row r="52" spans="2:23" x14ac:dyDescent="0.25">
      <c r="B52" s="118" t="s">
        <v>63</v>
      </c>
      <c r="C52" s="119">
        <v>5</v>
      </c>
      <c r="D52" s="119">
        <v>5</v>
      </c>
      <c r="E52" s="119">
        <v>2</v>
      </c>
      <c r="F52" s="119">
        <v>2</v>
      </c>
      <c r="G52" s="119">
        <v>3</v>
      </c>
      <c r="H52" s="119">
        <v>4</v>
      </c>
      <c r="I52" s="120">
        <f t="shared" si="4"/>
        <v>0.33333333333333326</v>
      </c>
      <c r="J52" s="120">
        <f t="shared" si="5"/>
        <v>-0.19999999999999996</v>
      </c>
      <c r="K52" s="119">
        <f t="shared" si="6"/>
        <v>1</v>
      </c>
      <c r="L52" s="119">
        <f t="shared" si="7"/>
        <v>-1</v>
      </c>
      <c r="M52" s="120">
        <f>H52/H48</f>
        <v>0.25</v>
      </c>
      <c r="N52" s="119">
        <v>0</v>
      </c>
      <c r="O52" s="119">
        <v>2</v>
      </c>
      <c r="P52" s="119">
        <v>3</v>
      </c>
      <c r="Q52" s="119">
        <v>4</v>
      </c>
      <c r="R52" s="119">
        <v>4</v>
      </c>
      <c r="S52" s="120">
        <f t="shared" si="0"/>
        <v>0</v>
      </c>
      <c r="T52" s="120" t="str">
        <f t="shared" si="1"/>
        <v>-</v>
      </c>
      <c r="U52" s="119">
        <f t="shared" si="2"/>
        <v>0</v>
      </c>
      <c r="V52" s="119">
        <f t="shared" si="3"/>
        <v>4</v>
      </c>
      <c r="W52" s="120">
        <f>R52/R48</f>
        <v>0.23529411764705882</v>
      </c>
    </row>
    <row r="53" spans="2:23" ht="4.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8"/>
      <c r="K53" s="126"/>
      <c r="L53" s="128"/>
      <c r="M53" s="128"/>
      <c r="N53" s="126"/>
      <c r="O53" s="126"/>
      <c r="P53" s="126"/>
      <c r="Q53" s="126"/>
      <c r="R53" s="128"/>
      <c r="S53" s="128"/>
      <c r="T53" s="128"/>
      <c r="U53" s="128"/>
      <c r="V53" s="128"/>
    </row>
    <row r="54" spans="2:23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DBA82-A188-443D-AD8E-C2931BD50201}">
  <sheetPr codeName="Hoja6"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0C2C4-F349-48DA-AA9F-1F70D58B0694}">
  <sheetPr codeName="Hoja32"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12" t="s">
        <v>235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" t="s">
        <v>66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67</v>
      </c>
    </row>
    <row r="6" spans="1:16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5"/>
    </row>
    <row r="7" spans="1:16" ht="22.5" thickTop="1" thickBot="1" x14ac:dyDescent="0.3">
      <c r="B7" s="136"/>
      <c r="C7" s="137">
        <f>2019</f>
        <v>2019</v>
      </c>
      <c r="D7" s="138"/>
      <c r="E7" s="139">
        <v>2020</v>
      </c>
      <c r="F7" s="138"/>
      <c r="G7" s="139">
        <v>2021</v>
      </c>
      <c r="H7" s="138"/>
      <c r="I7" s="139">
        <v>2022</v>
      </c>
      <c r="J7" s="138"/>
      <c r="K7" s="139">
        <v>2023</v>
      </c>
      <c r="L7" s="138"/>
      <c r="M7" s="139">
        <v>2024</v>
      </c>
      <c r="N7" s="140"/>
      <c r="O7" s="141"/>
    </row>
    <row r="8" spans="1:16" ht="16.5" thickTop="1" thickBot="1" x14ac:dyDescent="0.3">
      <c r="B8" s="107"/>
      <c r="C8" s="142" t="s">
        <v>69</v>
      </c>
      <c r="D8" s="143" t="str">
        <f>CONCATENATE("var ",RIGHT(2019,2),"/",RIGHT(2018,2))</f>
        <v>var 19/18</v>
      </c>
      <c r="E8" s="144" t="s">
        <v>69</v>
      </c>
      <c r="F8" s="143" t="str">
        <f>CONCATENATE("var ",RIGHT(E7,2),"/",RIGHT(E7-1,2))</f>
        <v>var 20/19</v>
      </c>
      <c r="G8" s="144" t="s">
        <v>69</v>
      </c>
      <c r="H8" s="143" t="str">
        <f>CONCATENATE("var ",RIGHT(G7,2),"/",RIGHT(G7-1,2))</f>
        <v>var 21/20</v>
      </c>
      <c r="I8" s="144" t="s">
        <v>69</v>
      </c>
      <c r="J8" s="143" t="str">
        <f>CONCATENATE("var ",RIGHT(I7,2),"/",RIGHT(I7-1,2))</f>
        <v>var 22/21</v>
      </c>
      <c r="K8" s="144" t="s">
        <v>69</v>
      </c>
      <c r="L8" s="143" t="str">
        <f>CONCATENATE("var ",RIGHT(K7,2),"/",RIGHT(K7-1,2))</f>
        <v>var 23/22</v>
      </c>
      <c r="M8" s="144" t="s">
        <v>69</v>
      </c>
      <c r="N8" s="143" t="str">
        <f>CONCATENATE("var ",RIGHT(M7,2),"/",RIGHT(M7-1,2))</f>
        <v>var 24/23</v>
      </c>
      <c r="O8" s="143" t="str">
        <f>CONCATENATE("var ",RIGHT(M7,2),"/",RIGHT(2019,2))</f>
        <v>var 24/19</v>
      </c>
    </row>
    <row r="9" spans="1:16" x14ac:dyDescent="0.25">
      <c r="A9" s="1" t="s">
        <v>70</v>
      </c>
      <c r="B9" s="145" t="s">
        <v>71</v>
      </c>
      <c r="C9" s="146">
        <v>19740</v>
      </c>
      <c r="D9" s="147">
        <v>-5.9731351814804268E-2</v>
      </c>
      <c r="E9" s="146">
        <v>21031</v>
      </c>
      <c r="F9" s="147">
        <f t="shared" ref="F9:N21" si="0">IFERROR(E9/C9-1,"-")</f>
        <v>6.5400202634245286E-2</v>
      </c>
      <c r="G9" s="146">
        <v>6223</v>
      </c>
      <c r="H9" s="147">
        <f>IFERROR(G9/E9-1,"-")</f>
        <v>-0.70410346631163523</v>
      </c>
      <c r="I9" s="146">
        <v>15598</v>
      </c>
      <c r="J9" s="147">
        <f t="shared" si="0"/>
        <v>1.5065081150570463</v>
      </c>
      <c r="K9" s="146">
        <v>22490</v>
      </c>
      <c r="L9" s="147">
        <f t="shared" si="0"/>
        <v>0.44185151942556744</v>
      </c>
      <c r="M9" s="146">
        <v>22650</v>
      </c>
      <c r="N9" s="147">
        <f t="shared" si="0"/>
        <v>7.1142730102267127E-3</v>
      </c>
      <c r="O9" s="147">
        <f>M9/C9-1</f>
        <v>0.14741641337386024</v>
      </c>
    </row>
    <row r="10" spans="1:16" x14ac:dyDescent="0.25">
      <c r="A10" s="1" t="s">
        <v>72</v>
      </c>
      <c r="B10" s="145" t="s">
        <v>73</v>
      </c>
      <c r="C10" s="146">
        <v>19223</v>
      </c>
      <c r="D10" s="147">
        <v>-8.7919908901119781E-2</v>
      </c>
      <c r="E10" s="146">
        <v>22403</v>
      </c>
      <c r="F10" s="147">
        <f t="shared" si="0"/>
        <v>0.16542683244030587</v>
      </c>
      <c r="G10" s="146">
        <v>5135</v>
      </c>
      <c r="H10" s="147">
        <f t="shared" si="0"/>
        <v>-0.7707896263893228</v>
      </c>
      <c r="I10" s="146">
        <v>21666</v>
      </c>
      <c r="J10" s="147">
        <f t="shared" si="0"/>
        <v>3.2192794547224928</v>
      </c>
      <c r="K10" s="146">
        <v>23086</v>
      </c>
      <c r="L10" s="147">
        <f t="shared" si="0"/>
        <v>6.5540478168559124E-2</v>
      </c>
      <c r="M10" s="146">
        <v>23921</v>
      </c>
      <c r="N10" s="147">
        <f>IFERROR(M10/K10-1,"-")</f>
        <v>3.6169106817985019E-2</v>
      </c>
      <c r="O10" s="147">
        <f>IFERROR(M10/C10-1,"-")</f>
        <v>0.24439473547313106</v>
      </c>
    </row>
    <row r="11" spans="1:16" x14ac:dyDescent="0.25">
      <c r="A11" s="1" t="s">
        <v>74</v>
      </c>
      <c r="B11" s="145" t="s">
        <v>75</v>
      </c>
      <c r="C11" s="146">
        <v>21973</v>
      </c>
      <c r="D11" s="147">
        <v>-8.6171761280931625E-2</v>
      </c>
      <c r="E11" s="146">
        <v>8865</v>
      </c>
      <c r="F11" s="147">
        <f t="shared" si="0"/>
        <v>-0.59655031174623407</v>
      </c>
      <c r="G11" s="146">
        <v>5413</v>
      </c>
      <c r="H11" s="147">
        <f t="shared" si="0"/>
        <v>-0.38939650310208684</v>
      </c>
      <c r="I11" s="146">
        <v>22231</v>
      </c>
      <c r="J11" s="147">
        <f t="shared" si="0"/>
        <v>3.1069647145760211</v>
      </c>
      <c r="K11" s="146">
        <v>21689</v>
      </c>
      <c r="L11" s="147">
        <f t="shared" si="0"/>
        <v>-2.4380369753947195E-2</v>
      </c>
      <c r="M11" s="146">
        <v>27356</v>
      </c>
      <c r="N11" s="147">
        <f t="shared" si="0"/>
        <v>0.26128452210798092</v>
      </c>
      <c r="O11" s="147">
        <f t="shared" ref="O11:O15" si="1">IFERROR(M11/C11-1,"-")</f>
        <v>0.24498247849633636</v>
      </c>
    </row>
    <row r="12" spans="1:16" x14ac:dyDescent="0.25">
      <c r="A12" s="1" t="s">
        <v>76</v>
      </c>
      <c r="B12" s="145" t="s">
        <v>77</v>
      </c>
      <c r="C12" s="146">
        <v>20119</v>
      </c>
      <c r="D12" s="147">
        <v>2.0750887874175561E-2</v>
      </c>
      <c r="E12" s="146">
        <v>0</v>
      </c>
      <c r="F12" s="147">
        <f t="shared" si="0"/>
        <v>-1</v>
      </c>
      <c r="G12" s="146">
        <v>6463</v>
      </c>
      <c r="H12" s="147" t="str">
        <f t="shared" si="0"/>
        <v>-</v>
      </c>
      <c r="I12" s="146">
        <v>23894</v>
      </c>
      <c r="J12" s="147">
        <f t="shared" si="0"/>
        <v>2.6970447160761255</v>
      </c>
      <c r="K12" s="146">
        <v>23484</v>
      </c>
      <c r="L12" s="147">
        <f t="shared" si="0"/>
        <v>-1.715911944421189E-2</v>
      </c>
      <c r="M12" s="146">
        <v>22205</v>
      </c>
      <c r="N12" s="147">
        <f t="shared" si="0"/>
        <v>-5.4462612842786529E-2</v>
      </c>
      <c r="O12" s="147">
        <f t="shared" si="1"/>
        <v>0.10368308564043938</v>
      </c>
    </row>
    <row r="13" spans="1:16" x14ac:dyDescent="0.25">
      <c r="A13" s="1" t="s">
        <v>78</v>
      </c>
      <c r="B13" s="145" t="s">
        <v>79</v>
      </c>
      <c r="C13" s="146">
        <v>14799</v>
      </c>
      <c r="D13" s="147">
        <v>-0.34206197483661582</v>
      </c>
      <c r="E13" s="146">
        <v>0</v>
      </c>
      <c r="F13" s="147">
        <f t="shared" si="0"/>
        <v>-1</v>
      </c>
      <c r="G13" s="146">
        <v>6823</v>
      </c>
      <c r="H13" s="147" t="str">
        <f t="shared" si="0"/>
        <v>-</v>
      </c>
      <c r="I13" s="146">
        <v>20251</v>
      </c>
      <c r="J13" s="147">
        <f t="shared" si="0"/>
        <v>1.9680492452000586</v>
      </c>
      <c r="K13" s="146">
        <v>21547</v>
      </c>
      <c r="L13" s="147">
        <f t="shared" si="0"/>
        <v>6.3996839662238791E-2</v>
      </c>
      <c r="M13" s="146">
        <v>23449</v>
      </c>
      <c r="N13" s="147">
        <f t="shared" si="0"/>
        <v>8.8272149255116616E-2</v>
      </c>
      <c r="O13" s="147">
        <f t="shared" si="1"/>
        <v>0.58449895263193463</v>
      </c>
    </row>
    <row r="14" spans="1:16" x14ac:dyDescent="0.25">
      <c r="A14" s="1" t="s">
        <v>80</v>
      </c>
      <c r="B14" s="145" t="s">
        <v>81</v>
      </c>
      <c r="C14" s="146">
        <v>19316</v>
      </c>
      <c r="D14" s="147">
        <v>-0.20660478107286617</v>
      </c>
      <c r="E14" s="146">
        <v>0</v>
      </c>
      <c r="F14" s="147">
        <f t="shared" si="0"/>
        <v>-1</v>
      </c>
      <c r="G14" s="146">
        <v>3802</v>
      </c>
      <c r="H14" s="147" t="str">
        <f t="shared" si="0"/>
        <v>-</v>
      </c>
      <c r="I14" s="146">
        <v>18886</v>
      </c>
      <c r="J14" s="147">
        <f t="shared" si="0"/>
        <v>3.9673855865334033</v>
      </c>
      <c r="K14" s="146">
        <v>21065</v>
      </c>
      <c r="L14" s="147">
        <f t="shared" si="0"/>
        <v>0.11537646934237</v>
      </c>
      <c r="M14" s="146">
        <v>22841</v>
      </c>
      <c r="N14" s="147">
        <f t="shared" si="0"/>
        <v>8.4310467600284822E-2</v>
      </c>
      <c r="O14" s="147">
        <f t="shared" si="1"/>
        <v>0.18249119900600541</v>
      </c>
    </row>
    <row r="15" spans="1:16" x14ac:dyDescent="0.25">
      <c r="A15" s="1" t="s">
        <v>82</v>
      </c>
      <c r="B15" s="145" t="s">
        <v>83</v>
      </c>
      <c r="C15" s="146">
        <v>24858</v>
      </c>
      <c r="D15" s="147">
        <v>-2.0474527279296106E-3</v>
      </c>
      <c r="E15" s="146">
        <v>0</v>
      </c>
      <c r="F15" s="147">
        <f t="shared" si="0"/>
        <v>-1</v>
      </c>
      <c r="G15" s="146">
        <v>10219</v>
      </c>
      <c r="H15" s="147" t="str">
        <f t="shared" si="0"/>
        <v>-</v>
      </c>
      <c r="I15" s="146">
        <v>23111</v>
      </c>
      <c r="J15" s="147">
        <f t="shared" si="0"/>
        <v>1.2615715823466092</v>
      </c>
      <c r="K15" s="146">
        <v>24276</v>
      </c>
      <c r="L15" s="147">
        <f t="shared" si="0"/>
        <v>5.040889619661626E-2</v>
      </c>
      <c r="M15" s="146">
        <v>24893</v>
      </c>
      <c r="N15" s="147">
        <f t="shared" si="0"/>
        <v>2.5416048772450184E-2</v>
      </c>
      <c r="O15" s="147">
        <f t="shared" si="1"/>
        <v>1.4079974253762284E-3</v>
      </c>
    </row>
    <row r="16" spans="1:16" x14ac:dyDescent="0.25">
      <c r="A16" s="1" t="s">
        <v>84</v>
      </c>
      <c r="B16" s="145" t="s">
        <v>85</v>
      </c>
      <c r="C16" s="146">
        <v>24709</v>
      </c>
      <c r="D16" s="147">
        <v>-6.8358344016288375E-2</v>
      </c>
      <c r="E16" s="146">
        <v>13295</v>
      </c>
      <c r="F16" s="147">
        <f t="shared" si="0"/>
        <v>-0.46193694605204583</v>
      </c>
      <c r="G16" s="146">
        <v>18239</v>
      </c>
      <c r="H16" s="147">
        <f t="shared" si="0"/>
        <v>0.37186912373072589</v>
      </c>
      <c r="I16" s="146">
        <v>24659</v>
      </c>
      <c r="J16" s="147">
        <f t="shared" si="0"/>
        <v>0.35199298207138541</v>
      </c>
      <c r="K16" s="146">
        <v>25495</v>
      </c>
      <c r="L16" s="147">
        <f t="shared" si="0"/>
        <v>3.3902429133379375E-2</v>
      </c>
      <c r="M16" s="146"/>
      <c r="N16" s="147"/>
      <c r="O16" s="147"/>
    </row>
    <row r="17" spans="1:16" x14ac:dyDescent="0.25">
      <c r="A17" s="1" t="s">
        <v>86</v>
      </c>
      <c r="B17" s="145" t="s">
        <v>87</v>
      </c>
      <c r="C17" s="146">
        <v>22149</v>
      </c>
      <c r="D17" s="147">
        <v>-7.0307253190060481E-2</v>
      </c>
      <c r="E17" s="146">
        <v>5725</v>
      </c>
      <c r="F17" s="147">
        <f t="shared" si="0"/>
        <v>-0.74152331933721616</v>
      </c>
      <c r="G17" s="146">
        <v>15267</v>
      </c>
      <c r="H17" s="147">
        <f t="shared" si="0"/>
        <v>1.6667248908296943</v>
      </c>
      <c r="I17" s="146">
        <v>20130</v>
      </c>
      <c r="J17" s="147">
        <f t="shared" si="0"/>
        <v>0.31853016309687554</v>
      </c>
      <c r="K17" s="146">
        <v>22106</v>
      </c>
      <c r="L17" s="147">
        <f t="shared" si="0"/>
        <v>9.8161947342275235E-2</v>
      </c>
      <c r="M17" s="146"/>
      <c r="N17" s="147"/>
      <c r="O17" s="147"/>
    </row>
    <row r="18" spans="1:16" x14ac:dyDescent="0.25">
      <c r="A18" s="1" t="s">
        <v>88</v>
      </c>
      <c r="B18" s="145" t="s">
        <v>89</v>
      </c>
      <c r="C18" s="146">
        <v>22803</v>
      </c>
      <c r="D18" s="147">
        <v>-1.7154432998577662E-2</v>
      </c>
      <c r="E18" s="146">
        <v>6665</v>
      </c>
      <c r="F18" s="147">
        <f t="shared" si="0"/>
        <v>-0.70771389729421563</v>
      </c>
      <c r="G18" s="146">
        <v>23140</v>
      </c>
      <c r="H18" s="147">
        <f t="shared" si="0"/>
        <v>2.471867966991748</v>
      </c>
      <c r="I18" s="146">
        <v>22327</v>
      </c>
      <c r="J18" s="147">
        <f t="shared" si="0"/>
        <v>-3.5133967156439017E-2</v>
      </c>
      <c r="K18" s="146">
        <v>25007</v>
      </c>
      <c r="L18" s="147">
        <f t="shared" si="0"/>
        <v>0.12003403950373981</v>
      </c>
      <c r="M18" s="146"/>
      <c r="N18" s="147"/>
      <c r="O18" s="147"/>
    </row>
    <row r="19" spans="1:16" x14ac:dyDescent="0.25">
      <c r="A19" s="1" t="s">
        <v>90</v>
      </c>
      <c r="B19" s="145" t="s">
        <v>91</v>
      </c>
      <c r="C19" s="146">
        <v>19561</v>
      </c>
      <c r="D19" s="147">
        <v>-1.3515558021080287E-2</v>
      </c>
      <c r="E19" s="146">
        <v>4928</v>
      </c>
      <c r="F19" s="147">
        <f t="shared" si="0"/>
        <v>-0.74807013956341706</v>
      </c>
      <c r="G19" s="146">
        <v>19838</v>
      </c>
      <c r="H19" s="147">
        <f t="shared" si="0"/>
        <v>3.0255681818181817</v>
      </c>
      <c r="I19" s="146">
        <v>21079</v>
      </c>
      <c r="J19" s="147">
        <f t="shared" si="0"/>
        <v>6.2556709345700234E-2</v>
      </c>
      <c r="K19" s="146">
        <v>24207</v>
      </c>
      <c r="L19" s="147">
        <f t="shared" si="0"/>
        <v>0.14839413634422893</v>
      </c>
      <c r="M19" s="146"/>
      <c r="N19" s="147"/>
      <c r="O19" s="147"/>
    </row>
    <row r="20" spans="1:16" x14ac:dyDescent="0.25">
      <c r="A20" s="1" t="s">
        <v>92</v>
      </c>
      <c r="B20" s="145" t="s">
        <v>93</v>
      </c>
      <c r="C20" s="146">
        <v>20974</v>
      </c>
      <c r="D20" s="147">
        <v>-2.3511336654406634E-2</v>
      </c>
      <c r="E20" s="146">
        <v>6261</v>
      </c>
      <c r="F20" s="147">
        <f t="shared" si="0"/>
        <v>-0.70148755602174118</v>
      </c>
      <c r="G20" s="146">
        <v>19784</v>
      </c>
      <c r="H20" s="147">
        <f t="shared" si="0"/>
        <v>2.1598786136399934</v>
      </c>
      <c r="I20" s="146">
        <v>23285</v>
      </c>
      <c r="J20" s="147">
        <f t="shared" si="0"/>
        <v>0.17696118075212297</v>
      </c>
      <c r="K20" s="146">
        <v>24142</v>
      </c>
      <c r="L20" s="147">
        <f t="shared" si="0"/>
        <v>3.6804809963495888E-2</v>
      </c>
      <c r="M20" s="146"/>
      <c r="N20" s="147"/>
      <c r="O20" s="147"/>
    </row>
    <row r="21" spans="1:16" ht="15.75" x14ac:dyDescent="0.25">
      <c r="A21" s="1" t="s">
        <v>0</v>
      </c>
      <c r="B21" s="148" t="s">
        <v>30</v>
      </c>
      <c r="C21" s="149">
        <v>250224</v>
      </c>
      <c r="D21" s="150">
        <v>-8.1504103836609998E-2</v>
      </c>
      <c r="E21" s="149">
        <v>96681</v>
      </c>
      <c r="F21" s="150">
        <f t="shared" si="0"/>
        <v>-0.61362219451371569</v>
      </c>
      <c r="G21" s="149">
        <v>140346</v>
      </c>
      <c r="H21" s="150">
        <f t="shared" si="0"/>
        <v>0.45163992925186958</v>
      </c>
      <c r="I21" s="149">
        <v>257117</v>
      </c>
      <c r="J21" s="150">
        <f t="shared" si="0"/>
        <v>0.83202228777450027</v>
      </c>
      <c r="K21" s="149">
        <v>278594</v>
      </c>
      <c r="L21" s="150">
        <f t="shared" si="0"/>
        <v>8.3530066078866927E-2</v>
      </c>
      <c r="M21" s="149">
        <v>167315</v>
      </c>
      <c r="N21" s="150">
        <v>6.1394215824964959E-2</v>
      </c>
      <c r="O21" s="150">
        <v>0.1948681692232983</v>
      </c>
    </row>
    <row r="22" spans="1:16" ht="6" customHeight="1" x14ac:dyDescent="0.25"/>
    <row r="23" spans="1:16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</row>
    <row r="24" spans="1:16" x14ac:dyDescent="0.25">
      <c r="E24" s="151"/>
      <c r="G24" s="151"/>
      <c r="I24" s="151"/>
      <c r="K24" s="151"/>
      <c r="N24" s="101"/>
    </row>
    <row r="26" spans="1:16" ht="48.75" customHeight="1" thickBot="1" x14ac:dyDescent="0.3">
      <c r="B26" s="12" t="s">
        <v>237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" t="s">
        <v>94</v>
      </c>
    </row>
    <row r="27" spans="1:16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95</v>
      </c>
    </row>
    <row r="28" spans="1:16" ht="22.5" thickTop="1" thickBot="1" x14ac:dyDescent="0.3">
      <c r="B28" s="152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5"/>
    </row>
    <row r="29" spans="1:16" ht="22.5" thickTop="1" thickBot="1" x14ac:dyDescent="0.3">
      <c r="B29" s="136"/>
      <c r="C29" s="137">
        <f>2019</f>
        <v>2019</v>
      </c>
      <c r="D29" s="138"/>
      <c r="E29" s="139">
        <v>2020</v>
      </c>
      <c r="F29" s="138"/>
      <c r="G29" s="139">
        <v>2021</v>
      </c>
      <c r="H29" s="138"/>
      <c r="I29" s="139">
        <v>2022</v>
      </c>
      <c r="J29" s="138"/>
      <c r="K29" s="139">
        <v>2023</v>
      </c>
      <c r="L29" s="138"/>
      <c r="M29" s="139">
        <v>2024</v>
      </c>
      <c r="N29" s="140"/>
      <c r="O29" s="141"/>
    </row>
    <row r="30" spans="1:16" ht="16.5" thickTop="1" thickBot="1" x14ac:dyDescent="0.3">
      <c r="B30" s="107"/>
      <c r="C30" s="142" t="s">
        <v>69</v>
      </c>
      <c r="D30" s="143" t="str">
        <f>CONCATENATE("var ",RIGHT(2019,2),"/",RIGHT(2018,2))</f>
        <v>var 19/18</v>
      </c>
      <c r="E30" s="144" t="s">
        <v>69</v>
      </c>
      <c r="F30" s="143" t="str">
        <f>CONCATENATE("var ",RIGHT(E29,2),"/",RIGHT(E29-1,2))</f>
        <v>var 20/19</v>
      </c>
      <c r="G30" s="144" t="s">
        <v>69</v>
      </c>
      <c r="H30" s="143" t="str">
        <f>CONCATENATE("var ",RIGHT(G29,2),"/",RIGHT(G29-1,2))</f>
        <v>var 21/20</v>
      </c>
      <c r="I30" s="144" t="s">
        <v>69</v>
      </c>
      <c r="J30" s="143" t="str">
        <f>CONCATENATE("var ",RIGHT(I29,2),"/",RIGHT(I29-1,2))</f>
        <v>var 22/21</v>
      </c>
      <c r="K30" s="144" t="s">
        <v>69</v>
      </c>
      <c r="L30" s="143" t="str">
        <f>CONCATENATE("var ",RIGHT(K29,2),"/",RIGHT(K29-1,2))</f>
        <v>var 23/22</v>
      </c>
      <c r="M30" s="144" t="s">
        <v>69</v>
      </c>
      <c r="N30" s="143" t="str">
        <f>CONCATENATE("var ",RIGHT(M29,2),"/",RIGHT(M29-1,2))</f>
        <v>var 24/23</v>
      </c>
      <c r="O30" s="143" t="str">
        <f>CONCATENATE("var ",RIGHT(M29,2),"/",RIGHT(2019,2))</f>
        <v>var 24/19</v>
      </c>
    </row>
    <row r="31" spans="1:16" x14ac:dyDescent="0.25">
      <c r="B31" s="145" t="s">
        <v>71</v>
      </c>
      <c r="C31" s="146">
        <v>1628</v>
      </c>
      <c r="D31" s="147">
        <v>-8.5906793935990988E-2</v>
      </c>
      <c r="E31" s="146">
        <v>827</v>
      </c>
      <c r="F31" s="147">
        <f t="shared" ref="F31:L43" si="2">IFERROR(E31/C31-1,"-")</f>
        <v>-0.49201474201474205</v>
      </c>
      <c r="G31" s="146">
        <v>3353</v>
      </c>
      <c r="H31" s="147">
        <f t="shared" si="2"/>
        <v>3.0544135429262393</v>
      </c>
      <c r="I31" s="146">
        <v>744</v>
      </c>
      <c r="J31" s="147">
        <f t="shared" si="2"/>
        <v>-0.77810915597971964</v>
      </c>
      <c r="K31" s="146">
        <v>1649</v>
      </c>
      <c r="L31" s="147">
        <f t="shared" si="2"/>
        <v>1.2163978494623655</v>
      </c>
      <c r="M31" s="146">
        <v>1032</v>
      </c>
      <c r="N31" s="147">
        <f t="shared" ref="N31:N37" si="3">IFERROR(M31/K31-1,"-")</f>
        <v>-0.37416616130988478</v>
      </c>
      <c r="O31" s="147">
        <f>M31/C31-1</f>
        <v>-0.36609336609336607</v>
      </c>
    </row>
    <row r="32" spans="1:16" x14ac:dyDescent="0.25">
      <c r="B32" s="145" t="s">
        <v>73</v>
      </c>
      <c r="C32" s="146">
        <v>1556</v>
      </c>
      <c r="D32" s="147">
        <v>-0.22855726326227066</v>
      </c>
      <c r="E32" s="146">
        <v>1316</v>
      </c>
      <c r="F32" s="147">
        <f t="shared" si="2"/>
        <v>-0.15424164524421591</v>
      </c>
      <c r="G32" s="146">
        <v>2820</v>
      </c>
      <c r="H32" s="147">
        <f t="shared" si="2"/>
        <v>1.1428571428571428</v>
      </c>
      <c r="I32" s="146">
        <v>1386</v>
      </c>
      <c r="J32" s="147">
        <f t="shared" si="2"/>
        <v>-0.50851063829787235</v>
      </c>
      <c r="K32" s="146">
        <v>1146</v>
      </c>
      <c r="L32" s="147">
        <f t="shared" si="2"/>
        <v>-0.17316017316017318</v>
      </c>
      <c r="M32" s="146">
        <v>1343</v>
      </c>
      <c r="N32" s="147">
        <f>IFERROR(M32/K32-1,"-")</f>
        <v>0.17190226876090753</v>
      </c>
      <c r="O32" s="147">
        <f>IFERROR(M32/C32-1,"-")</f>
        <v>-0.13688946015424164</v>
      </c>
    </row>
    <row r="33" spans="2:16" x14ac:dyDescent="0.25">
      <c r="B33" s="145" t="s">
        <v>75</v>
      </c>
      <c r="C33" s="146">
        <v>4005</v>
      </c>
      <c r="D33" s="147">
        <v>3.5418821096173669E-2</v>
      </c>
      <c r="E33" s="146">
        <v>486</v>
      </c>
      <c r="F33" s="147">
        <f t="shared" si="2"/>
        <v>-0.87865168539325844</v>
      </c>
      <c r="G33" s="146">
        <v>3098</v>
      </c>
      <c r="H33" s="147">
        <f t="shared" si="2"/>
        <v>5.3744855967078191</v>
      </c>
      <c r="I33" s="146">
        <v>1477</v>
      </c>
      <c r="J33" s="147">
        <f t="shared" si="2"/>
        <v>-0.52324080051646216</v>
      </c>
      <c r="K33" s="146">
        <v>1783</v>
      </c>
      <c r="L33" s="147">
        <f t="shared" si="2"/>
        <v>0.2071767095463779</v>
      </c>
      <c r="M33" s="146">
        <v>2340</v>
      </c>
      <c r="N33" s="147">
        <f t="shared" si="3"/>
        <v>0.31239484015703867</v>
      </c>
      <c r="O33" s="147">
        <f t="shared" ref="O33:O37" si="4">IFERROR(M33/C33-1,"-")</f>
        <v>-0.4157303370786517</v>
      </c>
    </row>
    <row r="34" spans="2:16" x14ac:dyDescent="0.25">
      <c r="B34" s="145" t="s">
        <v>77</v>
      </c>
      <c r="C34" s="146">
        <v>4972</v>
      </c>
      <c r="D34" s="147">
        <v>0.37386018237082075</v>
      </c>
      <c r="E34" s="146">
        <v>0</v>
      </c>
      <c r="F34" s="147">
        <f t="shared" si="2"/>
        <v>-1</v>
      </c>
      <c r="G34" s="146">
        <v>4325</v>
      </c>
      <c r="H34" s="147" t="str">
        <f t="shared" si="2"/>
        <v>-</v>
      </c>
      <c r="I34" s="146">
        <v>3054</v>
      </c>
      <c r="J34" s="147">
        <f t="shared" si="2"/>
        <v>-0.29387283236994222</v>
      </c>
      <c r="K34" s="146">
        <v>3984</v>
      </c>
      <c r="L34" s="147">
        <f t="shared" si="2"/>
        <v>0.30451866404715133</v>
      </c>
      <c r="M34" s="146">
        <v>1383</v>
      </c>
      <c r="N34" s="147">
        <f t="shared" si="3"/>
        <v>-0.65286144578313254</v>
      </c>
      <c r="O34" s="147">
        <f t="shared" si="4"/>
        <v>-0.72184231697506029</v>
      </c>
    </row>
    <row r="35" spans="2:16" x14ac:dyDescent="0.25">
      <c r="B35" s="145" t="s">
        <v>79</v>
      </c>
      <c r="C35" s="146">
        <v>3331</v>
      </c>
      <c r="D35" s="147">
        <v>-0.34234945705824282</v>
      </c>
      <c r="E35" s="146">
        <v>0</v>
      </c>
      <c r="F35" s="147">
        <f t="shared" si="2"/>
        <v>-1</v>
      </c>
      <c r="G35" s="146">
        <v>4087</v>
      </c>
      <c r="H35" s="147" t="str">
        <f t="shared" si="2"/>
        <v>-</v>
      </c>
      <c r="I35" s="146">
        <v>2857</v>
      </c>
      <c r="J35" s="147">
        <f t="shared" si="2"/>
        <v>-0.30095424516760461</v>
      </c>
      <c r="K35" s="146">
        <v>2472</v>
      </c>
      <c r="L35" s="147">
        <f t="shared" si="2"/>
        <v>-0.13475673783689179</v>
      </c>
      <c r="M35" s="146">
        <v>2206</v>
      </c>
      <c r="N35" s="147">
        <f t="shared" si="3"/>
        <v>-0.10760517799352753</v>
      </c>
      <c r="O35" s="147">
        <f t="shared" si="4"/>
        <v>-0.33773641549084354</v>
      </c>
    </row>
    <row r="36" spans="2:16" x14ac:dyDescent="0.25">
      <c r="B36" s="145" t="s">
        <v>81</v>
      </c>
      <c r="C36" s="146">
        <v>2375</v>
      </c>
      <c r="D36" s="147">
        <v>-0.69235751295336789</v>
      </c>
      <c r="E36" s="146">
        <v>0</v>
      </c>
      <c r="F36" s="147">
        <f t="shared" si="2"/>
        <v>-1</v>
      </c>
      <c r="G36" s="146">
        <v>2007</v>
      </c>
      <c r="H36" s="147" t="str">
        <f t="shared" si="2"/>
        <v>-</v>
      </c>
      <c r="I36" s="146">
        <v>1981</v>
      </c>
      <c r="J36" s="147">
        <f t="shared" si="2"/>
        <v>-1.2954658694569021E-2</v>
      </c>
      <c r="K36" s="146">
        <v>3499</v>
      </c>
      <c r="L36" s="147">
        <f t="shared" si="2"/>
        <v>0.76627965673902065</v>
      </c>
      <c r="M36" s="146">
        <v>2734</v>
      </c>
      <c r="N36" s="147">
        <f t="shared" si="3"/>
        <v>-0.21863389539868539</v>
      </c>
      <c r="O36" s="147">
        <f t="shared" si="4"/>
        <v>0.15115789473684216</v>
      </c>
    </row>
    <row r="37" spans="2:16" x14ac:dyDescent="0.25">
      <c r="B37" s="145" t="s">
        <v>83</v>
      </c>
      <c r="C37" s="146">
        <v>6726</v>
      </c>
      <c r="D37" s="147">
        <v>8.0481927710843282E-2</v>
      </c>
      <c r="E37" s="146">
        <v>0</v>
      </c>
      <c r="F37" s="147">
        <f t="shared" si="2"/>
        <v>-1</v>
      </c>
      <c r="G37" s="146">
        <v>4124</v>
      </c>
      <c r="H37" s="147" t="str">
        <f t="shared" si="2"/>
        <v>-</v>
      </c>
      <c r="I37" s="146">
        <v>4035</v>
      </c>
      <c r="J37" s="147">
        <f t="shared" si="2"/>
        <v>-2.1580989330746814E-2</v>
      </c>
      <c r="K37" s="146">
        <v>4301</v>
      </c>
      <c r="L37" s="147">
        <f t="shared" si="2"/>
        <v>6.5923172242874806E-2</v>
      </c>
      <c r="M37" s="146">
        <v>4112</v>
      </c>
      <c r="N37" s="147">
        <f t="shared" si="3"/>
        <v>-4.3943269007207575E-2</v>
      </c>
      <c r="O37" s="147">
        <f t="shared" si="4"/>
        <v>-0.3886410942610764</v>
      </c>
    </row>
    <row r="38" spans="2:16" x14ac:dyDescent="0.25">
      <c r="B38" s="145" t="s">
        <v>85</v>
      </c>
      <c r="C38" s="146">
        <v>7145</v>
      </c>
      <c r="D38" s="147">
        <v>-0.1658883959841233</v>
      </c>
      <c r="E38" s="146">
        <v>8045</v>
      </c>
      <c r="F38" s="147">
        <f t="shared" si="2"/>
        <v>0.12596221133659902</v>
      </c>
      <c r="G38" s="146">
        <v>8610</v>
      </c>
      <c r="H38" s="147">
        <f t="shared" si="2"/>
        <v>7.0229956494717305E-2</v>
      </c>
      <c r="I38" s="146">
        <v>5520</v>
      </c>
      <c r="J38" s="147">
        <f t="shared" si="2"/>
        <v>-0.35888501742160284</v>
      </c>
      <c r="K38" s="146">
        <v>4258</v>
      </c>
      <c r="L38" s="147">
        <f t="shared" si="2"/>
        <v>-0.2286231884057971</v>
      </c>
      <c r="M38" s="146"/>
      <c r="N38" s="147"/>
      <c r="O38" s="147"/>
    </row>
    <row r="39" spans="2:16" x14ac:dyDescent="0.25">
      <c r="B39" s="145" t="s">
        <v>87</v>
      </c>
      <c r="C39" s="146">
        <v>5836</v>
      </c>
      <c r="D39" s="147">
        <v>-8.6697965571205016E-2</v>
      </c>
      <c r="E39" s="146">
        <v>3978</v>
      </c>
      <c r="F39" s="147">
        <f t="shared" si="2"/>
        <v>-0.31836874571624396</v>
      </c>
      <c r="G39" s="146">
        <v>5192</v>
      </c>
      <c r="H39" s="147">
        <f t="shared" si="2"/>
        <v>0.30517848164906991</v>
      </c>
      <c r="I39" s="146">
        <v>3446</v>
      </c>
      <c r="J39" s="147">
        <f t="shared" si="2"/>
        <v>-0.33628659476117106</v>
      </c>
      <c r="K39" s="146">
        <v>3382</v>
      </c>
      <c r="L39" s="147">
        <f t="shared" si="2"/>
        <v>-1.8572257690075422E-2</v>
      </c>
      <c r="M39" s="146"/>
      <c r="N39" s="147"/>
      <c r="O39" s="147"/>
    </row>
    <row r="40" spans="2:16" x14ac:dyDescent="0.25">
      <c r="B40" s="145" t="s">
        <v>89</v>
      </c>
      <c r="C40" s="146">
        <v>3858</v>
      </c>
      <c r="D40" s="147">
        <v>0.50233644859813076</v>
      </c>
      <c r="E40" s="146">
        <v>3756</v>
      </c>
      <c r="F40" s="147">
        <f t="shared" si="2"/>
        <v>-2.6438569206842955E-2</v>
      </c>
      <c r="G40" s="146">
        <v>4314</v>
      </c>
      <c r="H40" s="147">
        <f t="shared" si="2"/>
        <v>0.14856230031948892</v>
      </c>
      <c r="I40" s="146">
        <v>1651</v>
      </c>
      <c r="J40" s="147">
        <f t="shared" si="2"/>
        <v>-0.61729253592953182</v>
      </c>
      <c r="K40" s="146">
        <v>2377</v>
      </c>
      <c r="L40" s="147">
        <f t="shared" si="2"/>
        <v>0.43973349485160518</v>
      </c>
      <c r="M40" s="146"/>
      <c r="N40" s="147"/>
      <c r="O40" s="147"/>
    </row>
    <row r="41" spans="2:16" x14ac:dyDescent="0.25">
      <c r="B41" s="145" t="s">
        <v>91</v>
      </c>
      <c r="C41" s="146">
        <v>1929</v>
      </c>
      <c r="D41" s="147">
        <v>0.3546348314606742</v>
      </c>
      <c r="E41" s="146">
        <v>1562</v>
      </c>
      <c r="F41" s="147">
        <f t="shared" si="2"/>
        <v>-0.19025401762571281</v>
      </c>
      <c r="G41" s="146">
        <v>1248</v>
      </c>
      <c r="H41" s="147">
        <f t="shared" si="2"/>
        <v>-0.20102432778489121</v>
      </c>
      <c r="I41" s="146">
        <v>1088</v>
      </c>
      <c r="J41" s="147">
        <f t="shared" si="2"/>
        <v>-0.12820512820512819</v>
      </c>
      <c r="K41" s="146">
        <v>1284</v>
      </c>
      <c r="L41" s="147">
        <f t="shared" si="2"/>
        <v>0.18014705882352944</v>
      </c>
      <c r="M41" s="146"/>
      <c r="N41" s="147"/>
      <c r="O41" s="147"/>
    </row>
    <row r="42" spans="2:16" x14ac:dyDescent="0.25">
      <c r="B42" s="145" t="s">
        <v>93</v>
      </c>
      <c r="C42" s="146">
        <v>2216</v>
      </c>
      <c r="D42" s="147">
        <v>-0.18678899082568812</v>
      </c>
      <c r="E42" s="146">
        <v>1855</v>
      </c>
      <c r="F42" s="147">
        <f t="shared" si="2"/>
        <v>-0.16290613718411551</v>
      </c>
      <c r="G42" s="146">
        <v>2038</v>
      </c>
      <c r="H42" s="147">
        <f t="shared" si="2"/>
        <v>9.8652291105121304E-2</v>
      </c>
      <c r="I42" s="146">
        <v>1822</v>
      </c>
      <c r="J42" s="147">
        <f t="shared" si="2"/>
        <v>-0.10598626104023556</v>
      </c>
      <c r="K42" s="146">
        <v>1883</v>
      </c>
      <c r="L42" s="147">
        <f t="shared" si="2"/>
        <v>3.3479692645444592E-2</v>
      </c>
      <c r="M42" s="146"/>
      <c r="N42" s="147"/>
      <c r="O42" s="147"/>
    </row>
    <row r="43" spans="2:16" ht="15.75" x14ac:dyDescent="0.25">
      <c r="B43" s="148" t="s">
        <v>30</v>
      </c>
      <c r="C43" s="149">
        <v>45577</v>
      </c>
      <c r="D43" s="150">
        <v>-0.12297952586206895</v>
      </c>
      <c r="E43" s="149">
        <v>26839</v>
      </c>
      <c r="F43" s="150">
        <f t="shared" si="2"/>
        <v>-0.41112842003642192</v>
      </c>
      <c r="G43" s="149">
        <v>45216</v>
      </c>
      <c r="H43" s="150">
        <f t="shared" si="2"/>
        <v>0.68471254517679503</v>
      </c>
      <c r="I43" s="149">
        <v>29061</v>
      </c>
      <c r="J43" s="150">
        <f t="shared" si="2"/>
        <v>-0.35728503184713378</v>
      </c>
      <c r="K43" s="149">
        <v>32018</v>
      </c>
      <c r="L43" s="150">
        <f t="shared" si="2"/>
        <v>0.10175148824885594</v>
      </c>
      <c r="M43" s="149">
        <v>15150</v>
      </c>
      <c r="N43" s="150">
        <v>-0.19560369544440903</v>
      </c>
      <c r="O43" s="150">
        <v>-0.38397104867238641</v>
      </c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</row>
    <row r="46" spans="2:16" x14ac:dyDescent="0.25">
      <c r="C46" s="151"/>
    </row>
    <row r="47" spans="2:16" x14ac:dyDescent="0.25">
      <c r="E47" s="151"/>
      <c r="G47" s="151"/>
      <c r="I47" s="151"/>
      <c r="K47" s="153"/>
    </row>
    <row r="48" spans="2:16" ht="48.75" customHeight="1" thickBot="1" x14ac:dyDescent="0.3">
      <c r="B48" s="12" t="s">
        <v>238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" t="s">
        <v>98</v>
      </c>
    </row>
    <row r="49" spans="1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99</v>
      </c>
    </row>
    <row r="50" spans="1:16" ht="22.5" thickTop="1" thickBot="1" x14ac:dyDescent="0.3">
      <c r="B50" s="136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5"/>
    </row>
    <row r="51" spans="1:16" ht="22.5" thickTop="1" thickBot="1" x14ac:dyDescent="0.3">
      <c r="B51" s="136"/>
      <c r="C51" s="137">
        <f>2019</f>
        <v>2019</v>
      </c>
      <c r="D51" s="138"/>
      <c r="E51" s="139">
        <v>2020</v>
      </c>
      <c r="F51" s="138"/>
      <c r="G51" s="139">
        <v>2021</v>
      </c>
      <c r="H51" s="138"/>
      <c r="I51" s="139">
        <v>2022</v>
      </c>
      <c r="J51" s="138"/>
      <c r="K51" s="139">
        <v>2023</v>
      </c>
      <c r="L51" s="138"/>
      <c r="M51" s="139">
        <v>2024</v>
      </c>
      <c r="N51" s="140"/>
      <c r="O51" s="141"/>
    </row>
    <row r="52" spans="1:16" ht="16.5" thickTop="1" thickBot="1" x14ac:dyDescent="0.3">
      <c r="B52" s="107"/>
      <c r="C52" s="142" t="s">
        <v>69</v>
      </c>
      <c r="D52" s="143" t="str">
        <f>CONCATENATE("var ",RIGHT(2019,2),"/",RIGHT(2018,2))</f>
        <v>var 19/18</v>
      </c>
      <c r="E52" s="144" t="s">
        <v>69</v>
      </c>
      <c r="F52" s="143" t="str">
        <f>CONCATENATE("var ",RIGHT(E51,2),"/",RIGHT(E51-1,2))</f>
        <v>var 20/19</v>
      </c>
      <c r="G52" s="144" t="s">
        <v>69</v>
      </c>
      <c r="H52" s="143" t="str">
        <f>CONCATENATE("var ",RIGHT(G51,2),"/",RIGHT(G51-1,2))</f>
        <v>var 21/20</v>
      </c>
      <c r="I52" s="144" t="s">
        <v>69</v>
      </c>
      <c r="J52" s="143" t="str">
        <f>CONCATENATE("var ",RIGHT(I51,2),"/",RIGHT(I51-1,2))</f>
        <v>var 22/21</v>
      </c>
      <c r="K52" s="144" t="s">
        <v>69</v>
      </c>
      <c r="L52" s="143" t="str">
        <f>CONCATENATE("var ",RIGHT(K51,2),"/",RIGHT(K51-1,2))</f>
        <v>var 23/22</v>
      </c>
      <c r="M52" s="144" t="s">
        <v>69</v>
      </c>
      <c r="N52" s="143" t="str">
        <f>CONCATENATE("var ",RIGHT(M51,2),"/",RIGHT(M51-1,2))</f>
        <v>var 24/23</v>
      </c>
      <c r="O52" s="143" t="str">
        <f>CONCATENATE("var ",RIGHT(M51,2),"/",RIGHT(2019,2))</f>
        <v>var 24/19</v>
      </c>
    </row>
    <row r="53" spans="1:16" x14ac:dyDescent="0.25">
      <c r="A53" s="1">
        <v>1</v>
      </c>
      <c r="B53" s="145" t="s">
        <v>71</v>
      </c>
      <c r="C53" s="146">
        <v>913</v>
      </c>
      <c r="D53" s="147">
        <v>1.0021929824561404</v>
      </c>
      <c r="E53" s="146">
        <v>332</v>
      </c>
      <c r="F53" s="147">
        <f>IFERROR(E53/C53-1,"-")</f>
        <v>-0.63636363636363635</v>
      </c>
      <c r="G53" s="146">
        <v>460</v>
      </c>
      <c r="H53" s="147">
        <f>IFERROR(G53/E53-1,"-")</f>
        <v>0.3855421686746987</v>
      </c>
      <c r="I53" s="146">
        <v>515</v>
      </c>
      <c r="J53" s="147">
        <f>IFERROR(I53/G53-1,"-")</f>
        <v>0.11956521739130443</v>
      </c>
      <c r="K53" s="146">
        <v>722</v>
      </c>
      <c r="L53" s="147">
        <f>IFERROR(K53/I53-1,"-")</f>
        <v>0.40194174757281553</v>
      </c>
      <c r="M53" s="146">
        <v>461</v>
      </c>
      <c r="N53" s="147">
        <f t="shared" ref="N53:N59" si="5">IFERROR(M53/K53-1,"-")</f>
        <v>-0.36149584487534625</v>
      </c>
      <c r="O53" s="147">
        <f>IFERROR(M53/C53-1,"-")</f>
        <v>-0.49507119386637455</v>
      </c>
    </row>
    <row r="54" spans="1:16" x14ac:dyDescent="0.25">
      <c r="A54" s="1">
        <v>2</v>
      </c>
      <c r="B54" s="145" t="s">
        <v>73</v>
      </c>
      <c r="C54" s="146">
        <v>793</v>
      </c>
      <c r="D54" s="147">
        <v>0.52499999999999991</v>
      </c>
      <c r="E54" s="146">
        <v>399</v>
      </c>
      <c r="F54" s="147">
        <f t="shared" ref="F54:L65" si="6">IFERROR(E54/C54-1,"-")</f>
        <v>-0.49684741488020179</v>
      </c>
      <c r="G54" s="146">
        <v>243</v>
      </c>
      <c r="H54" s="147">
        <f t="shared" si="6"/>
        <v>-0.39097744360902253</v>
      </c>
      <c r="I54" s="146">
        <v>515</v>
      </c>
      <c r="J54" s="147">
        <f t="shared" si="6"/>
        <v>1.119341563786008</v>
      </c>
      <c r="K54" s="146">
        <v>509</v>
      </c>
      <c r="L54" s="147">
        <f t="shared" si="6"/>
        <v>-1.1650485436893177E-2</v>
      </c>
      <c r="M54" s="146">
        <v>473</v>
      </c>
      <c r="N54" s="147">
        <f t="shared" si="5"/>
        <v>-7.0726915520628708E-2</v>
      </c>
      <c r="O54" s="147">
        <f>IFERROR(M54/C54-1,"-")</f>
        <v>-0.40353089533417408</v>
      </c>
    </row>
    <row r="55" spans="1:16" x14ac:dyDescent="0.25">
      <c r="A55" s="1">
        <v>3</v>
      </c>
      <c r="B55" s="145" t="s">
        <v>75</v>
      </c>
      <c r="C55" s="146">
        <v>1749</v>
      </c>
      <c r="D55" s="147">
        <v>0.81055900621118004</v>
      </c>
      <c r="E55" s="146">
        <v>135</v>
      </c>
      <c r="F55" s="147">
        <f t="shared" si="6"/>
        <v>-0.92281303602058318</v>
      </c>
      <c r="G55" s="146">
        <v>377</v>
      </c>
      <c r="H55" s="147">
        <f t="shared" si="6"/>
        <v>1.7925925925925927</v>
      </c>
      <c r="I55" s="146">
        <v>541</v>
      </c>
      <c r="J55" s="147">
        <f t="shared" si="6"/>
        <v>0.4350132625994696</v>
      </c>
      <c r="K55" s="146">
        <v>747</v>
      </c>
      <c r="L55" s="147">
        <f t="shared" si="6"/>
        <v>0.38077634011090566</v>
      </c>
      <c r="M55" s="146">
        <v>813</v>
      </c>
      <c r="N55" s="147">
        <f t="shared" si="5"/>
        <v>8.8353413654618462E-2</v>
      </c>
      <c r="O55" s="147">
        <f t="shared" ref="O55:O59" si="7">IFERROR(M55/C55-1,"-")</f>
        <v>-0.53516295025728988</v>
      </c>
    </row>
    <row r="56" spans="1:16" x14ac:dyDescent="0.25">
      <c r="A56" s="1">
        <v>4</v>
      </c>
      <c r="B56" s="145" t="s">
        <v>77</v>
      </c>
      <c r="C56" s="146">
        <v>1554</v>
      </c>
      <c r="D56" s="147">
        <v>0.77803203661327225</v>
      </c>
      <c r="E56" s="146">
        <v>0</v>
      </c>
      <c r="F56" s="147">
        <f t="shared" si="6"/>
        <v>-1</v>
      </c>
      <c r="G56" s="146">
        <v>439</v>
      </c>
      <c r="H56" s="147" t="str">
        <f t="shared" si="6"/>
        <v>-</v>
      </c>
      <c r="I56" s="146">
        <v>688</v>
      </c>
      <c r="J56" s="147">
        <f t="shared" si="6"/>
        <v>0.56719817767653757</v>
      </c>
      <c r="K56" s="146">
        <v>838</v>
      </c>
      <c r="L56" s="147">
        <f t="shared" si="6"/>
        <v>0.21802325581395343</v>
      </c>
      <c r="M56" s="146">
        <v>563</v>
      </c>
      <c r="N56" s="147">
        <f t="shared" si="5"/>
        <v>-0.32816229116945106</v>
      </c>
      <c r="O56" s="147">
        <f t="shared" si="7"/>
        <v>-0.63770913770913773</v>
      </c>
    </row>
    <row r="57" spans="1:16" x14ac:dyDescent="0.25">
      <c r="A57" s="1">
        <v>5</v>
      </c>
      <c r="B57" s="145" t="s">
        <v>79</v>
      </c>
      <c r="C57" s="146">
        <v>834</v>
      </c>
      <c r="D57" s="147">
        <v>-0.19029126213592229</v>
      </c>
      <c r="E57" s="146">
        <v>0</v>
      </c>
      <c r="F57" s="147">
        <f t="shared" si="6"/>
        <v>-1</v>
      </c>
      <c r="G57" s="146">
        <v>689</v>
      </c>
      <c r="H57" s="147" t="str">
        <f t="shared" si="6"/>
        <v>-</v>
      </c>
      <c r="I57" s="146">
        <v>629</v>
      </c>
      <c r="J57" s="147">
        <f t="shared" si="6"/>
        <v>-8.7082728592162595E-2</v>
      </c>
      <c r="K57" s="146">
        <v>849</v>
      </c>
      <c r="L57" s="147">
        <f t="shared" si="6"/>
        <v>0.34976152623211454</v>
      </c>
      <c r="M57" s="146">
        <v>742</v>
      </c>
      <c r="N57" s="147">
        <f t="shared" si="5"/>
        <v>-0.12603062426383982</v>
      </c>
      <c r="O57" s="147">
        <f t="shared" si="7"/>
        <v>-0.11031175059952036</v>
      </c>
    </row>
    <row r="58" spans="1:16" x14ac:dyDescent="0.25">
      <c r="A58" s="1">
        <v>6</v>
      </c>
      <c r="B58" s="145" t="s">
        <v>81</v>
      </c>
      <c r="C58" s="146">
        <v>1360</v>
      </c>
      <c r="D58" s="147">
        <v>-0.29497148781752203</v>
      </c>
      <c r="E58" s="146">
        <v>0</v>
      </c>
      <c r="F58" s="147">
        <f t="shared" si="6"/>
        <v>-1</v>
      </c>
      <c r="G58" s="146">
        <v>850</v>
      </c>
      <c r="H58" s="147" t="str">
        <f t="shared" si="6"/>
        <v>-</v>
      </c>
      <c r="I58" s="146">
        <v>736</v>
      </c>
      <c r="J58" s="147">
        <f t="shared" si="6"/>
        <v>-0.13411764705882356</v>
      </c>
      <c r="K58" s="146">
        <v>1281</v>
      </c>
      <c r="L58" s="147">
        <f t="shared" si="6"/>
        <v>0.74048913043478271</v>
      </c>
      <c r="M58" s="146">
        <v>858</v>
      </c>
      <c r="N58" s="147">
        <f t="shared" si="5"/>
        <v>-0.33021077283372369</v>
      </c>
      <c r="O58" s="147">
        <f t="shared" si="7"/>
        <v>-0.36911764705882355</v>
      </c>
    </row>
    <row r="59" spans="1:16" x14ac:dyDescent="0.25">
      <c r="A59" s="1">
        <v>7</v>
      </c>
      <c r="B59" s="145" t="s">
        <v>83</v>
      </c>
      <c r="C59" s="146">
        <v>2538</v>
      </c>
      <c r="D59" s="147">
        <v>0.18875878220140518</v>
      </c>
      <c r="E59" s="146">
        <v>0</v>
      </c>
      <c r="F59" s="147">
        <f t="shared" si="6"/>
        <v>-1</v>
      </c>
      <c r="G59" s="146">
        <v>1976</v>
      </c>
      <c r="H59" s="147" t="str">
        <f t="shared" si="6"/>
        <v>-</v>
      </c>
      <c r="I59" s="146">
        <v>1359</v>
      </c>
      <c r="J59" s="147">
        <f t="shared" si="6"/>
        <v>-0.31224696356275305</v>
      </c>
      <c r="K59" s="146">
        <v>1503</v>
      </c>
      <c r="L59" s="147">
        <f t="shared" si="6"/>
        <v>0.10596026490066235</v>
      </c>
      <c r="M59" s="146">
        <v>1216</v>
      </c>
      <c r="N59" s="147">
        <f t="shared" si="5"/>
        <v>-0.19095143047238861</v>
      </c>
      <c r="O59" s="147">
        <f t="shared" si="7"/>
        <v>-0.52088258471237192</v>
      </c>
    </row>
    <row r="60" spans="1:16" x14ac:dyDescent="0.25">
      <c r="A60" s="1">
        <v>8</v>
      </c>
      <c r="B60" s="145" t="s">
        <v>85</v>
      </c>
      <c r="C60" s="146">
        <v>2653</v>
      </c>
      <c r="D60" s="147">
        <v>7.7141697117336649E-2</v>
      </c>
      <c r="E60" s="146">
        <v>2124</v>
      </c>
      <c r="F60" s="147">
        <f t="shared" si="6"/>
        <v>-0.19939690915944219</v>
      </c>
      <c r="G60" s="146">
        <v>2642</v>
      </c>
      <c r="H60" s="147">
        <f t="shared" si="6"/>
        <v>0.24387947269303201</v>
      </c>
      <c r="I60" s="146">
        <v>1359</v>
      </c>
      <c r="J60" s="147">
        <f t="shared" si="6"/>
        <v>-0.48561695685087058</v>
      </c>
      <c r="K60" s="146">
        <v>1534</v>
      </c>
      <c r="L60" s="147">
        <f t="shared" si="6"/>
        <v>0.1287711552612214</v>
      </c>
      <c r="M60" s="146"/>
      <c r="N60" s="147"/>
      <c r="O60" s="147"/>
    </row>
    <row r="61" spans="1:16" x14ac:dyDescent="0.25">
      <c r="A61" s="1">
        <v>9</v>
      </c>
      <c r="B61" s="145" t="s">
        <v>87</v>
      </c>
      <c r="C61" s="146">
        <v>4013</v>
      </c>
      <c r="D61" s="147">
        <v>1.1210359408033828</v>
      </c>
      <c r="E61" s="146">
        <v>1597</v>
      </c>
      <c r="F61" s="147">
        <f t="shared" si="6"/>
        <v>-0.60204335908298034</v>
      </c>
      <c r="G61" s="146">
        <v>1343</v>
      </c>
      <c r="H61" s="147">
        <f t="shared" si="6"/>
        <v>-0.15904821540388225</v>
      </c>
      <c r="I61" s="146">
        <v>914</v>
      </c>
      <c r="J61" s="147">
        <f t="shared" si="6"/>
        <v>-0.31943410275502604</v>
      </c>
      <c r="K61" s="146">
        <v>1027</v>
      </c>
      <c r="L61" s="147">
        <f t="shared" si="6"/>
        <v>0.12363238512035002</v>
      </c>
      <c r="M61" s="146"/>
      <c r="N61" s="147"/>
      <c r="O61" s="147"/>
    </row>
    <row r="62" spans="1:16" x14ac:dyDescent="0.25">
      <c r="A62" s="1">
        <v>10</v>
      </c>
      <c r="B62" s="145" t="s">
        <v>89</v>
      </c>
      <c r="C62" s="146">
        <v>2009</v>
      </c>
      <c r="D62" s="147">
        <v>0.59191759112519815</v>
      </c>
      <c r="E62" s="146">
        <v>502</v>
      </c>
      <c r="F62" s="147">
        <f t="shared" si="6"/>
        <v>-0.75012444001991041</v>
      </c>
      <c r="G62" s="146">
        <v>980</v>
      </c>
      <c r="H62" s="147">
        <f t="shared" si="6"/>
        <v>0.952191235059761</v>
      </c>
      <c r="I62" s="146">
        <v>587</v>
      </c>
      <c r="J62" s="147">
        <f t="shared" si="6"/>
        <v>-0.40102040816326534</v>
      </c>
      <c r="K62" s="146">
        <v>688</v>
      </c>
      <c r="L62" s="147">
        <f t="shared" si="6"/>
        <v>0.17206132879045999</v>
      </c>
      <c r="M62" s="146"/>
      <c r="N62" s="147"/>
      <c r="O62" s="147"/>
    </row>
    <row r="63" spans="1:16" x14ac:dyDescent="0.25">
      <c r="A63" s="1">
        <v>11</v>
      </c>
      <c r="B63" s="145" t="s">
        <v>91</v>
      </c>
      <c r="C63" s="146">
        <v>995</v>
      </c>
      <c r="D63" s="147">
        <v>0.74868189806678376</v>
      </c>
      <c r="E63" s="146">
        <v>239</v>
      </c>
      <c r="F63" s="147">
        <f t="shared" si="6"/>
        <v>-0.75979899497487435</v>
      </c>
      <c r="G63" s="146">
        <v>317</v>
      </c>
      <c r="H63" s="147">
        <f t="shared" si="6"/>
        <v>0.32635983263598334</v>
      </c>
      <c r="I63" s="146">
        <v>454</v>
      </c>
      <c r="J63" s="147">
        <f t="shared" si="6"/>
        <v>0.43217665615141954</v>
      </c>
      <c r="K63" s="146">
        <v>605</v>
      </c>
      <c r="L63" s="147">
        <f t="shared" si="6"/>
        <v>0.33259911894273131</v>
      </c>
      <c r="M63" s="146"/>
      <c r="N63" s="147"/>
      <c r="O63" s="147"/>
    </row>
    <row r="64" spans="1:16" x14ac:dyDescent="0.25">
      <c r="A64" s="1">
        <v>12</v>
      </c>
      <c r="B64" s="145" t="s">
        <v>93</v>
      </c>
      <c r="C64" s="146">
        <v>1276</v>
      </c>
      <c r="D64" s="147">
        <v>0.10285220397579953</v>
      </c>
      <c r="E64" s="146">
        <v>288</v>
      </c>
      <c r="F64" s="147">
        <f t="shared" si="6"/>
        <v>-0.77429467084639492</v>
      </c>
      <c r="G64" s="146">
        <v>705</v>
      </c>
      <c r="H64" s="147">
        <f t="shared" si="6"/>
        <v>1.4479166666666665</v>
      </c>
      <c r="I64" s="146">
        <v>821</v>
      </c>
      <c r="J64" s="147">
        <f t="shared" si="6"/>
        <v>0.1645390070921986</v>
      </c>
      <c r="K64" s="146">
        <v>977</v>
      </c>
      <c r="L64" s="147">
        <f t="shared" si="6"/>
        <v>0.19001218026796596</v>
      </c>
      <c r="M64" s="146"/>
      <c r="N64" s="147"/>
      <c r="O64" s="147"/>
    </row>
    <row r="65" spans="1:16" ht="15.75" x14ac:dyDescent="0.25">
      <c r="B65" s="148" t="s">
        <v>30</v>
      </c>
      <c r="C65" s="149">
        <v>20687</v>
      </c>
      <c r="D65" s="150">
        <v>0.35625778535370101</v>
      </c>
      <c r="E65" s="149">
        <v>6781</v>
      </c>
      <c r="F65" s="150">
        <f t="shared" si="6"/>
        <v>-0.6722096002320298</v>
      </c>
      <c r="G65" s="149">
        <v>11021</v>
      </c>
      <c r="H65" s="150">
        <f t="shared" si="6"/>
        <v>0.6252765078896918</v>
      </c>
      <c r="I65" s="149">
        <v>9118</v>
      </c>
      <c r="J65" s="150">
        <f t="shared" si="6"/>
        <v>-0.17267035659196084</v>
      </c>
      <c r="K65" s="149">
        <v>11280</v>
      </c>
      <c r="L65" s="150">
        <f t="shared" si="6"/>
        <v>0.23711340206185572</v>
      </c>
      <c r="M65" s="149">
        <v>5126</v>
      </c>
      <c r="N65" s="150">
        <v>-0.20514808497441461</v>
      </c>
      <c r="O65" s="150">
        <v>-0.47377066009649937</v>
      </c>
    </row>
    <row r="66" spans="1:16" ht="6" customHeight="1" x14ac:dyDescent="0.25"/>
    <row r="67" spans="1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</row>
    <row r="68" spans="1:16" x14ac:dyDescent="0.25">
      <c r="C68" s="151"/>
    </row>
    <row r="70" spans="1:16" ht="48.75" customHeight="1" thickBot="1" x14ac:dyDescent="0.3">
      <c r="B70" s="12" t="s">
        <v>239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" t="s">
        <v>101</v>
      </c>
    </row>
    <row r="71" spans="1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102</v>
      </c>
    </row>
    <row r="72" spans="1:16" ht="22.5" thickTop="1" thickBot="1" x14ac:dyDescent="0.3">
      <c r="B72" s="136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5"/>
    </row>
    <row r="73" spans="1:16" ht="22.5" thickTop="1" thickBot="1" x14ac:dyDescent="0.3">
      <c r="B73" s="136"/>
      <c r="C73" s="137">
        <f>2019</f>
        <v>2019</v>
      </c>
      <c r="D73" s="138"/>
      <c r="E73" s="139">
        <v>2020</v>
      </c>
      <c r="F73" s="138"/>
      <c r="G73" s="139">
        <v>2021</v>
      </c>
      <c r="H73" s="138"/>
      <c r="I73" s="139">
        <v>2022</v>
      </c>
      <c r="J73" s="138"/>
      <c r="K73" s="139">
        <v>2023</v>
      </c>
      <c r="L73" s="138"/>
      <c r="M73" s="139">
        <v>2024</v>
      </c>
      <c r="N73" s="140"/>
      <c r="O73" s="141"/>
    </row>
    <row r="74" spans="1:16" ht="16.5" thickTop="1" thickBot="1" x14ac:dyDescent="0.3">
      <c r="B74" s="107"/>
      <c r="C74" s="142" t="s">
        <v>69</v>
      </c>
      <c r="D74" s="143" t="str">
        <f>CONCATENATE("var ",RIGHT(2019,2),"/",RIGHT(2018,2))</f>
        <v>var 19/18</v>
      </c>
      <c r="E74" s="144" t="s">
        <v>69</v>
      </c>
      <c r="F74" s="143" t="str">
        <f>CONCATENATE("var ",RIGHT(E73,2),"/",RIGHT(E73-1,2))</f>
        <v>var 20/19</v>
      </c>
      <c r="G74" s="144" t="s">
        <v>69</v>
      </c>
      <c r="H74" s="143" t="str">
        <f>CONCATENATE("var ",RIGHT(G73,2),"/",RIGHT(G73-1,2))</f>
        <v>var 21/20</v>
      </c>
      <c r="I74" s="144" t="s">
        <v>69</v>
      </c>
      <c r="J74" s="143" t="str">
        <f>CONCATENATE("var ",RIGHT(I73,2),"/",RIGHT(I73-1,2))</f>
        <v>var 22/21</v>
      </c>
      <c r="K74" s="144" t="s">
        <v>69</v>
      </c>
      <c r="L74" s="143" t="str">
        <f>CONCATENATE("var ",RIGHT(K73,2),"/",RIGHT(K73-1,2))</f>
        <v>var 23/22</v>
      </c>
      <c r="M74" s="144" t="s">
        <v>69</v>
      </c>
      <c r="N74" s="143" t="str">
        <f>CONCATENATE("var ",RIGHT(M73,2),"/",RIGHT(M73-1,2))</f>
        <v>var 24/23</v>
      </c>
      <c r="O74" s="143" t="str">
        <f>CONCATENATE("var ",RIGHT(M73,2),"/",RIGHT(2019,2))</f>
        <v>var 24/19</v>
      </c>
    </row>
    <row r="75" spans="1:16" x14ac:dyDescent="0.25">
      <c r="A75" s="1">
        <v>1</v>
      </c>
      <c r="B75" s="145" t="s">
        <v>71</v>
      </c>
      <c r="C75" s="146">
        <v>715</v>
      </c>
      <c r="D75" s="147">
        <v>-0.46037735849056605</v>
      </c>
      <c r="E75" s="146">
        <v>495</v>
      </c>
      <c r="F75" s="147">
        <f>IFERROR(E75/C75-1,"-")</f>
        <v>-0.30769230769230771</v>
      </c>
      <c r="G75" s="146">
        <v>2893</v>
      </c>
      <c r="H75" s="147">
        <f>IFERROR(G75/E75-1,"-")</f>
        <v>4.8444444444444441</v>
      </c>
      <c r="I75" s="146">
        <v>229</v>
      </c>
      <c r="J75" s="147">
        <f>IFERROR(I75/G75-1,"-")</f>
        <v>-0.92084341513999313</v>
      </c>
      <c r="K75" s="146">
        <v>927</v>
      </c>
      <c r="L75" s="147">
        <f>IFERROR(K75/I75-1,"-")</f>
        <v>3.0480349344978164</v>
      </c>
      <c r="M75" s="146">
        <v>571</v>
      </c>
      <c r="N75" s="147">
        <f t="shared" ref="N75:N83" si="8">IFERROR(M75/K75-1,"-")</f>
        <v>-0.38403451995685001</v>
      </c>
      <c r="O75" s="147">
        <f>M75/C75-1</f>
        <v>-0.20139860139860144</v>
      </c>
    </row>
    <row r="76" spans="1:16" x14ac:dyDescent="0.25">
      <c r="A76" s="1">
        <v>2</v>
      </c>
      <c r="B76" s="145" t="s">
        <v>73</v>
      </c>
      <c r="C76" s="146">
        <v>763</v>
      </c>
      <c r="D76" s="147">
        <v>-0.49031396125584503</v>
      </c>
      <c r="E76" s="146">
        <v>917</v>
      </c>
      <c r="F76" s="147">
        <f t="shared" ref="F76:L87" si="9">IFERROR(E76/C76-1,"-")</f>
        <v>0.201834862385321</v>
      </c>
      <c r="G76" s="146">
        <v>2577</v>
      </c>
      <c r="H76" s="147">
        <f t="shared" si="9"/>
        <v>1.8102508178844054</v>
      </c>
      <c r="I76" s="146">
        <v>871</v>
      </c>
      <c r="J76" s="147">
        <f t="shared" si="9"/>
        <v>-0.66201008925106719</v>
      </c>
      <c r="K76" s="146">
        <v>637</v>
      </c>
      <c r="L76" s="147">
        <f t="shared" si="9"/>
        <v>-0.26865671641791045</v>
      </c>
      <c r="M76" s="146">
        <v>870</v>
      </c>
      <c r="N76" s="147">
        <f t="shared" si="8"/>
        <v>0.36577708006279441</v>
      </c>
      <c r="O76" s="147">
        <f>IFERROR(M76/C76-1,"-")</f>
        <v>0.14023591087811282</v>
      </c>
    </row>
    <row r="77" spans="1:16" x14ac:dyDescent="0.25">
      <c r="A77" s="1">
        <v>3</v>
      </c>
      <c r="B77" s="145" t="s">
        <v>75</v>
      </c>
      <c r="C77" s="146">
        <v>2256</v>
      </c>
      <c r="D77" s="147">
        <v>-0.22260509993108202</v>
      </c>
      <c r="E77" s="146">
        <v>351</v>
      </c>
      <c r="F77" s="147">
        <f t="shared" si="9"/>
        <v>-0.84441489361702127</v>
      </c>
      <c r="G77" s="146">
        <v>2721</v>
      </c>
      <c r="H77" s="147">
        <f t="shared" si="9"/>
        <v>6.7521367521367521</v>
      </c>
      <c r="I77" s="146">
        <v>936</v>
      </c>
      <c r="J77" s="147">
        <f t="shared" si="9"/>
        <v>-0.6560088202866593</v>
      </c>
      <c r="K77" s="146">
        <v>1036</v>
      </c>
      <c r="L77" s="147">
        <f t="shared" si="9"/>
        <v>0.1068376068376069</v>
      </c>
      <c r="M77" s="146">
        <v>1527</v>
      </c>
      <c r="N77" s="147">
        <f t="shared" si="8"/>
        <v>0.47393822393822393</v>
      </c>
      <c r="O77" s="147">
        <f t="shared" ref="O77:O86" si="10">IFERROR(M77/C77-1,"-")</f>
        <v>-0.32313829787234039</v>
      </c>
    </row>
    <row r="78" spans="1:16" x14ac:dyDescent="0.25">
      <c r="A78" s="1">
        <v>4</v>
      </c>
      <c r="B78" s="145" t="s">
        <v>77</v>
      </c>
      <c r="C78" s="146">
        <v>3418</v>
      </c>
      <c r="D78" s="147">
        <v>0.24517304189435341</v>
      </c>
      <c r="E78" s="146">
        <v>0</v>
      </c>
      <c r="F78" s="147">
        <f t="shared" si="9"/>
        <v>-1</v>
      </c>
      <c r="G78" s="146">
        <v>3886</v>
      </c>
      <c r="H78" s="147" t="str">
        <f t="shared" si="9"/>
        <v>-</v>
      </c>
      <c r="I78" s="146">
        <v>2366</v>
      </c>
      <c r="J78" s="147">
        <f t="shared" si="9"/>
        <v>-0.3911477097272259</v>
      </c>
      <c r="K78" s="146">
        <v>3146</v>
      </c>
      <c r="L78" s="147">
        <f t="shared" si="9"/>
        <v>0.32967032967032961</v>
      </c>
      <c r="M78" s="146">
        <v>820</v>
      </c>
      <c r="N78" s="147">
        <f t="shared" si="8"/>
        <v>-0.73935155753337578</v>
      </c>
      <c r="O78" s="147">
        <f t="shared" si="10"/>
        <v>-0.76009362200117025</v>
      </c>
    </row>
    <row r="79" spans="1:16" x14ac:dyDescent="0.25">
      <c r="A79" s="1">
        <v>5</v>
      </c>
      <c r="B79" s="145" t="s">
        <v>79</v>
      </c>
      <c r="C79" s="146">
        <v>2497</v>
      </c>
      <c r="D79" s="147">
        <v>-0.38116480793060714</v>
      </c>
      <c r="E79" s="146">
        <v>0</v>
      </c>
      <c r="F79" s="147">
        <f t="shared" si="9"/>
        <v>-1</v>
      </c>
      <c r="G79" s="146">
        <v>3398</v>
      </c>
      <c r="H79" s="147" t="str">
        <f t="shared" si="9"/>
        <v>-</v>
      </c>
      <c r="I79" s="146">
        <v>2228</v>
      </c>
      <c r="J79" s="147">
        <f t="shared" si="9"/>
        <v>-0.34432018834608591</v>
      </c>
      <c r="K79" s="146">
        <v>1623</v>
      </c>
      <c r="L79" s="147">
        <f t="shared" si="9"/>
        <v>-0.27154398563734294</v>
      </c>
      <c r="M79" s="146">
        <v>1464</v>
      </c>
      <c r="N79" s="147">
        <f t="shared" si="8"/>
        <v>-9.7966728280961202E-2</v>
      </c>
      <c r="O79" s="147">
        <f t="shared" si="10"/>
        <v>-0.41369643572286741</v>
      </c>
    </row>
    <row r="80" spans="1:16" x14ac:dyDescent="0.25">
      <c r="A80" s="1">
        <v>6</v>
      </c>
      <c r="B80" s="145" t="s">
        <v>81</v>
      </c>
      <c r="C80" s="146">
        <v>1015</v>
      </c>
      <c r="D80" s="147">
        <v>-0.82472802624762565</v>
      </c>
      <c r="E80" s="146">
        <v>0</v>
      </c>
      <c r="F80" s="147">
        <f t="shared" si="9"/>
        <v>-1</v>
      </c>
      <c r="G80" s="146">
        <v>1157</v>
      </c>
      <c r="H80" s="147" t="str">
        <f t="shared" si="9"/>
        <v>-</v>
      </c>
      <c r="I80" s="146">
        <v>1245</v>
      </c>
      <c r="J80" s="147">
        <f t="shared" si="9"/>
        <v>7.605877268798622E-2</v>
      </c>
      <c r="K80" s="146">
        <v>2218</v>
      </c>
      <c r="L80" s="147">
        <f t="shared" si="9"/>
        <v>0.78152610441767068</v>
      </c>
      <c r="M80" s="146">
        <v>1876</v>
      </c>
      <c r="N80" s="147">
        <f t="shared" si="8"/>
        <v>-0.15419296663660953</v>
      </c>
      <c r="O80" s="147">
        <f t="shared" si="10"/>
        <v>0.84827586206896544</v>
      </c>
    </row>
    <row r="81" spans="1:16" x14ac:dyDescent="0.25">
      <c r="A81" s="1">
        <v>7</v>
      </c>
      <c r="B81" s="145" t="s">
        <v>83</v>
      </c>
      <c r="C81" s="146">
        <v>4188</v>
      </c>
      <c r="D81" s="147">
        <v>2.3960880195599055E-2</v>
      </c>
      <c r="E81" s="146">
        <v>0</v>
      </c>
      <c r="F81" s="147">
        <f t="shared" si="9"/>
        <v>-1</v>
      </c>
      <c r="G81" s="146">
        <v>2148</v>
      </c>
      <c r="H81" s="147" t="str">
        <f t="shared" si="9"/>
        <v>-</v>
      </c>
      <c r="I81" s="146">
        <v>2676</v>
      </c>
      <c r="J81" s="147">
        <f t="shared" si="9"/>
        <v>0.24581005586592175</v>
      </c>
      <c r="K81" s="146">
        <v>2798</v>
      </c>
      <c r="L81" s="147">
        <f t="shared" si="9"/>
        <v>4.5590433482810111E-2</v>
      </c>
      <c r="M81" s="146">
        <v>2896</v>
      </c>
      <c r="N81" s="147">
        <f t="shared" si="8"/>
        <v>3.5025017869906971E-2</v>
      </c>
      <c r="O81" s="147">
        <f t="shared" si="10"/>
        <v>-0.30850047755491883</v>
      </c>
    </row>
    <row r="82" spans="1:16" x14ac:dyDescent="0.25">
      <c r="A82" s="1">
        <v>8</v>
      </c>
      <c r="B82" s="145" t="s">
        <v>85</v>
      </c>
      <c r="C82" s="146">
        <v>4492</v>
      </c>
      <c r="D82" s="147">
        <v>-0.26396854006226445</v>
      </c>
      <c r="E82" s="146">
        <v>5921</v>
      </c>
      <c r="F82" s="147">
        <f t="shared" si="9"/>
        <v>0.31812110418521811</v>
      </c>
      <c r="G82" s="146">
        <v>5968</v>
      </c>
      <c r="H82" s="147">
        <f t="shared" si="9"/>
        <v>7.9378483364296315E-3</v>
      </c>
      <c r="I82" s="146">
        <v>4161</v>
      </c>
      <c r="J82" s="147">
        <f t="shared" si="9"/>
        <v>-0.30278150134048254</v>
      </c>
      <c r="K82" s="146">
        <v>2724</v>
      </c>
      <c r="L82" s="147">
        <f t="shared" si="9"/>
        <v>-0.34534967555875995</v>
      </c>
      <c r="M82" s="146"/>
      <c r="N82" s="147"/>
      <c r="O82" s="147"/>
    </row>
    <row r="83" spans="1:16" x14ac:dyDescent="0.25">
      <c r="A83" s="1">
        <v>9</v>
      </c>
      <c r="B83" s="145" t="s">
        <v>87</v>
      </c>
      <c r="C83" s="146">
        <v>1823</v>
      </c>
      <c r="D83" s="147">
        <v>-0.59470875944864376</v>
      </c>
      <c r="E83" s="146">
        <v>2381</v>
      </c>
      <c r="F83" s="147">
        <f t="shared" si="9"/>
        <v>0.30608886450905093</v>
      </c>
      <c r="G83" s="146">
        <v>3849</v>
      </c>
      <c r="H83" s="147">
        <f t="shared" si="9"/>
        <v>0.61654766904661917</v>
      </c>
      <c r="I83" s="146">
        <v>2532</v>
      </c>
      <c r="J83" s="147">
        <f t="shared" si="9"/>
        <v>-0.34216679657053783</v>
      </c>
      <c r="K83" s="146">
        <v>2355</v>
      </c>
      <c r="L83" s="147">
        <f t="shared" si="9"/>
        <v>-6.9905213270142208E-2</v>
      </c>
      <c r="M83" s="146"/>
      <c r="N83" s="147"/>
      <c r="O83" s="147"/>
    </row>
    <row r="84" spans="1:16" x14ac:dyDescent="0.25">
      <c r="A84" s="1">
        <v>10</v>
      </c>
      <c r="B84" s="145" t="s">
        <v>89</v>
      </c>
      <c r="C84" s="146">
        <v>1849</v>
      </c>
      <c r="D84" s="147">
        <v>0.41577335375191415</v>
      </c>
      <c r="E84" s="146">
        <v>3254</v>
      </c>
      <c r="F84" s="147">
        <f t="shared" si="9"/>
        <v>0.75987020010816653</v>
      </c>
      <c r="G84" s="146">
        <v>3334</v>
      </c>
      <c r="H84" s="147">
        <f t="shared" si="9"/>
        <v>2.4585125998770829E-2</v>
      </c>
      <c r="I84" s="146">
        <v>1064</v>
      </c>
      <c r="J84" s="147">
        <f t="shared" si="9"/>
        <v>-0.68086382723455308</v>
      </c>
      <c r="K84" s="146">
        <v>1689</v>
      </c>
      <c r="L84" s="147">
        <f t="shared" si="9"/>
        <v>0.58740601503759393</v>
      </c>
      <c r="M84" s="146"/>
      <c r="N84" s="147"/>
      <c r="O84" s="147"/>
    </row>
    <row r="85" spans="1:16" x14ac:dyDescent="0.25">
      <c r="A85" s="1">
        <v>11</v>
      </c>
      <c r="B85" s="145" t="s">
        <v>91</v>
      </c>
      <c r="C85" s="146">
        <v>934</v>
      </c>
      <c r="D85" s="147">
        <v>9.2397660818713367E-2</v>
      </c>
      <c r="E85" s="146">
        <v>1323</v>
      </c>
      <c r="F85" s="147">
        <f t="shared" si="9"/>
        <v>0.41648822269807284</v>
      </c>
      <c r="G85" s="146">
        <v>931</v>
      </c>
      <c r="H85" s="147">
        <f t="shared" si="9"/>
        <v>-0.29629629629629628</v>
      </c>
      <c r="I85" s="146">
        <v>634</v>
      </c>
      <c r="J85" s="147">
        <f t="shared" si="9"/>
        <v>-0.31901181525241673</v>
      </c>
      <c r="K85" s="146">
        <v>679</v>
      </c>
      <c r="L85" s="147">
        <f t="shared" si="9"/>
        <v>7.0977917981072558E-2</v>
      </c>
      <c r="M85" s="146"/>
      <c r="N85" s="147"/>
      <c r="O85" s="147"/>
    </row>
    <row r="86" spans="1:16" x14ac:dyDescent="0.25">
      <c r="A86" s="1">
        <v>12</v>
      </c>
      <c r="B86" s="145" t="s">
        <v>93</v>
      </c>
      <c r="C86" s="146">
        <v>940</v>
      </c>
      <c r="D86" s="147">
        <v>-0.40051020408163263</v>
      </c>
      <c r="E86" s="146">
        <v>1567</v>
      </c>
      <c r="F86" s="147">
        <f t="shared" si="9"/>
        <v>0.66702127659574462</v>
      </c>
      <c r="G86" s="146">
        <v>1333</v>
      </c>
      <c r="H86" s="147">
        <f t="shared" si="9"/>
        <v>-0.14932992980216975</v>
      </c>
      <c r="I86" s="146">
        <v>1001</v>
      </c>
      <c r="J86" s="147">
        <f t="shared" si="9"/>
        <v>-0.24906226556639155</v>
      </c>
      <c r="K86" s="146">
        <v>906</v>
      </c>
      <c r="L86" s="147">
        <f t="shared" si="9"/>
        <v>-9.4905094905094911E-2</v>
      </c>
      <c r="M86" s="146"/>
      <c r="N86" s="147"/>
      <c r="O86" s="147"/>
    </row>
    <row r="87" spans="1:16" ht="15.75" x14ac:dyDescent="0.25">
      <c r="B87" s="148" t="s">
        <v>30</v>
      </c>
      <c r="C87" s="149">
        <v>24890</v>
      </c>
      <c r="D87" s="150">
        <v>-0.32207544600299609</v>
      </c>
      <c r="E87" s="149">
        <v>20058</v>
      </c>
      <c r="F87" s="150">
        <f t="shared" si="9"/>
        <v>-0.1941341904379269</v>
      </c>
      <c r="G87" s="149">
        <v>34195</v>
      </c>
      <c r="H87" s="150">
        <f t="shared" si="9"/>
        <v>0.70480606241898491</v>
      </c>
      <c r="I87" s="149">
        <v>19943</v>
      </c>
      <c r="J87" s="150">
        <f t="shared" si="9"/>
        <v>-0.41678607983623339</v>
      </c>
      <c r="K87" s="149">
        <v>20738</v>
      </c>
      <c r="L87" s="150">
        <f t="shared" si="9"/>
        <v>3.9863611292182632E-2</v>
      </c>
      <c r="M87" s="149">
        <v>10024</v>
      </c>
      <c r="N87" s="150">
        <v>-0.19063383124747679</v>
      </c>
      <c r="O87" s="150">
        <v>-0.32507406409911122</v>
      </c>
    </row>
    <row r="88" spans="1:16" ht="6" customHeight="1" x14ac:dyDescent="0.25"/>
    <row r="89" spans="1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</row>
    <row r="90" spans="1:16" x14ac:dyDescent="0.25">
      <c r="C90" s="151"/>
    </row>
    <row r="92" spans="1:16" ht="48.75" customHeight="1" thickBot="1" x14ac:dyDescent="0.3">
      <c r="B92" s="12" t="s">
        <v>240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" t="s">
        <v>104</v>
      </c>
    </row>
    <row r="93" spans="1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105</v>
      </c>
    </row>
    <row r="94" spans="1:16" ht="22.5" thickTop="1" thickBot="1" x14ac:dyDescent="0.3">
      <c r="B94" s="152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5"/>
    </row>
    <row r="95" spans="1:16" ht="22.5" thickTop="1" thickBot="1" x14ac:dyDescent="0.3">
      <c r="B95" s="136"/>
      <c r="C95" s="137">
        <f>2019</f>
        <v>2019</v>
      </c>
      <c r="D95" s="138"/>
      <c r="E95" s="139">
        <v>2020</v>
      </c>
      <c r="F95" s="138"/>
      <c r="G95" s="139">
        <v>2021</v>
      </c>
      <c r="H95" s="138"/>
      <c r="I95" s="139">
        <v>2022</v>
      </c>
      <c r="J95" s="138"/>
      <c r="K95" s="139">
        <v>2023</v>
      </c>
      <c r="L95" s="138"/>
      <c r="M95" s="139">
        <v>2024</v>
      </c>
      <c r="N95" s="140"/>
      <c r="O95" s="141"/>
    </row>
    <row r="96" spans="1:16" ht="16.5" thickTop="1" thickBot="1" x14ac:dyDescent="0.3">
      <c r="B96" s="107"/>
      <c r="C96" s="142" t="s">
        <v>69</v>
      </c>
      <c r="D96" s="143" t="str">
        <f>CONCATENATE("var ",RIGHT(2019,2),"/",RIGHT(2018,2))</f>
        <v>var 19/18</v>
      </c>
      <c r="E96" s="144" t="s">
        <v>69</v>
      </c>
      <c r="F96" s="143" t="str">
        <f>CONCATENATE("var ",RIGHT(E95,2),"/",RIGHT(E95-1,2))</f>
        <v>var 20/19</v>
      </c>
      <c r="G96" s="144" t="s">
        <v>69</v>
      </c>
      <c r="H96" s="143" t="str">
        <f>CONCATENATE("var ",RIGHT(G95,2),"/",RIGHT(G95-1,2))</f>
        <v>var 21/20</v>
      </c>
      <c r="I96" s="144" t="s">
        <v>69</v>
      </c>
      <c r="J96" s="143" t="str">
        <f>CONCATENATE("var ",RIGHT(I95,2),"/",RIGHT(I95-1,2))</f>
        <v>var 22/21</v>
      </c>
      <c r="K96" s="144" t="s">
        <v>69</v>
      </c>
      <c r="L96" s="143" t="str">
        <f>CONCATENATE("var ",RIGHT(K95,2),"/",RIGHT(K95-1,2))</f>
        <v>var 23/22</v>
      </c>
      <c r="M96" s="144" t="s">
        <v>69</v>
      </c>
      <c r="N96" s="143" t="str">
        <f>CONCATENATE("var ",RIGHT(M95,2),"/",RIGHT(M95-1,2))</f>
        <v>var 24/23</v>
      </c>
      <c r="O96" s="143" t="str">
        <f>CONCATENATE("var ",RIGHT(M95,2),"/",RIGHT(2019,2))</f>
        <v>var 24/19</v>
      </c>
    </row>
    <row r="97" spans="2:15" x14ac:dyDescent="0.25">
      <c r="B97" s="145" t="s">
        <v>71</v>
      </c>
      <c r="C97" s="146">
        <v>18112</v>
      </c>
      <c r="D97" s="147">
        <v>-5.7304949773590796E-2</v>
      </c>
      <c r="E97" s="146">
        <v>20204</v>
      </c>
      <c r="F97" s="147">
        <f t="shared" ref="F97:L109" si="11">IFERROR(E97/C97-1,"-")</f>
        <v>0.11550353356890453</v>
      </c>
      <c r="G97" s="146">
        <v>2870</v>
      </c>
      <c r="H97" s="147">
        <f t="shared" si="11"/>
        <v>-0.85794892100574138</v>
      </c>
      <c r="I97" s="146">
        <v>14854</v>
      </c>
      <c r="J97" s="147">
        <f t="shared" si="11"/>
        <v>4.1756097560975611</v>
      </c>
      <c r="K97" s="146">
        <v>20841</v>
      </c>
      <c r="L97" s="147">
        <f t="shared" si="11"/>
        <v>0.40305641578026119</v>
      </c>
      <c r="M97" s="146">
        <v>21618</v>
      </c>
      <c r="N97" s="147">
        <f t="shared" ref="N97:N103" si="12">IFERROR(M97/K97-1,"-")</f>
        <v>3.7282280120915612E-2</v>
      </c>
      <c r="O97" s="147">
        <f>M97/C97-1</f>
        <v>0.19357332155477036</v>
      </c>
    </row>
    <row r="98" spans="2:15" x14ac:dyDescent="0.25">
      <c r="B98" s="145" t="s">
        <v>73</v>
      </c>
      <c r="C98" s="146">
        <v>17667</v>
      </c>
      <c r="D98" s="147">
        <v>-7.3036360774437314E-2</v>
      </c>
      <c r="E98" s="146">
        <v>21087</v>
      </c>
      <c r="F98" s="147">
        <f t="shared" si="11"/>
        <v>0.19358125318390229</v>
      </c>
      <c r="G98" s="146">
        <v>2315</v>
      </c>
      <c r="H98" s="147">
        <f t="shared" si="11"/>
        <v>-0.89021672120263673</v>
      </c>
      <c r="I98" s="146">
        <v>20280</v>
      </c>
      <c r="J98" s="147">
        <f t="shared" si="11"/>
        <v>7.7602591792656579</v>
      </c>
      <c r="K98" s="146">
        <v>21940</v>
      </c>
      <c r="L98" s="147">
        <f t="shared" si="11"/>
        <v>8.1854043392505016E-2</v>
      </c>
      <c r="M98" s="146">
        <v>22578</v>
      </c>
      <c r="N98" s="147">
        <f t="shared" si="12"/>
        <v>2.9079307201458571E-2</v>
      </c>
      <c r="O98" s="147">
        <f>IFERROR(M98/C98-1,"-")</f>
        <v>0.27797588724741051</v>
      </c>
    </row>
    <row r="99" spans="2:15" x14ac:dyDescent="0.25">
      <c r="B99" s="145" t="s">
        <v>75</v>
      </c>
      <c r="C99" s="146">
        <v>17968</v>
      </c>
      <c r="D99" s="147">
        <v>-0.10948109233285419</v>
      </c>
      <c r="E99" s="146">
        <v>8379</v>
      </c>
      <c r="F99" s="147">
        <f t="shared" si="11"/>
        <v>-0.53367097061442559</v>
      </c>
      <c r="G99" s="146">
        <v>2315</v>
      </c>
      <c r="H99" s="147">
        <f t="shared" si="11"/>
        <v>-0.72371404702231767</v>
      </c>
      <c r="I99" s="146">
        <v>20754</v>
      </c>
      <c r="J99" s="147">
        <f t="shared" si="11"/>
        <v>7.9650107991360688</v>
      </c>
      <c r="K99" s="146">
        <v>19906</v>
      </c>
      <c r="L99" s="147">
        <f t="shared" si="11"/>
        <v>-4.0859593331405986E-2</v>
      </c>
      <c r="M99" s="146">
        <v>25016</v>
      </c>
      <c r="N99" s="147">
        <f t="shared" si="12"/>
        <v>0.25670652064704114</v>
      </c>
      <c r="O99" s="147">
        <f t="shared" ref="O99:O103" si="13">IFERROR(M99/C99-1,"-")</f>
        <v>0.3922528940338379</v>
      </c>
    </row>
    <row r="100" spans="2:15" x14ac:dyDescent="0.25">
      <c r="B100" s="145" t="s">
        <v>77</v>
      </c>
      <c r="C100" s="146">
        <v>15147</v>
      </c>
      <c r="D100" s="147">
        <v>-5.8666335218445109E-2</v>
      </c>
      <c r="E100" s="146">
        <v>0</v>
      </c>
      <c r="F100" s="147">
        <f t="shared" si="11"/>
        <v>-1</v>
      </c>
      <c r="G100" s="146">
        <v>2138</v>
      </c>
      <c r="H100" s="147" t="str">
        <f t="shared" si="11"/>
        <v>-</v>
      </c>
      <c r="I100" s="146">
        <v>20840</v>
      </c>
      <c r="J100" s="147">
        <f t="shared" si="11"/>
        <v>8.7474275023386348</v>
      </c>
      <c r="K100" s="146">
        <v>19500</v>
      </c>
      <c r="L100" s="147">
        <f t="shared" si="11"/>
        <v>-6.4299424184261045E-2</v>
      </c>
      <c r="M100" s="146">
        <v>20822</v>
      </c>
      <c r="N100" s="147">
        <f t="shared" si="12"/>
        <v>6.7794871794871758E-2</v>
      </c>
      <c r="O100" s="147">
        <f t="shared" si="13"/>
        <v>0.37466164917145317</v>
      </c>
    </row>
    <row r="101" spans="2:15" x14ac:dyDescent="0.25">
      <c r="B101" s="145" t="s">
        <v>79</v>
      </c>
      <c r="C101" s="146">
        <v>11468</v>
      </c>
      <c r="D101" s="147">
        <v>-0.3419784255221483</v>
      </c>
      <c r="E101" s="146">
        <v>0</v>
      </c>
      <c r="F101" s="147">
        <f t="shared" si="11"/>
        <v>-1</v>
      </c>
      <c r="G101" s="146">
        <v>2736</v>
      </c>
      <c r="H101" s="147" t="str">
        <f t="shared" si="11"/>
        <v>-</v>
      </c>
      <c r="I101" s="146">
        <v>17394</v>
      </c>
      <c r="J101" s="147">
        <f t="shared" si="11"/>
        <v>5.3574561403508776</v>
      </c>
      <c r="K101" s="146">
        <v>19075</v>
      </c>
      <c r="L101" s="147">
        <f t="shared" si="11"/>
        <v>9.664252040933663E-2</v>
      </c>
      <c r="M101" s="146">
        <v>21243</v>
      </c>
      <c r="N101" s="147">
        <f t="shared" si="12"/>
        <v>0.11365661861074705</v>
      </c>
      <c r="O101" s="147">
        <f t="shared" si="13"/>
        <v>0.85237181723055455</v>
      </c>
    </row>
    <row r="102" spans="2:15" x14ac:dyDescent="0.25">
      <c r="B102" s="145" t="s">
        <v>81</v>
      </c>
      <c r="C102" s="146">
        <v>16941</v>
      </c>
      <c r="D102" s="147">
        <v>1.8946228798267795E-2</v>
      </c>
      <c r="E102" s="146">
        <v>0</v>
      </c>
      <c r="F102" s="147">
        <f t="shared" si="11"/>
        <v>-1</v>
      </c>
      <c r="G102" s="146">
        <v>1795</v>
      </c>
      <c r="H102" s="147" t="str">
        <f t="shared" si="11"/>
        <v>-</v>
      </c>
      <c r="I102" s="146">
        <v>16905</v>
      </c>
      <c r="J102" s="147">
        <f t="shared" si="11"/>
        <v>8.4178272980501401</v>
      </c>
      <c r="K102" s="146">
        <v>17566</v>
      </c>
      <c r="L102" s="147">
        <f t="shared" si="11"/>
        <v>3.9100857734398087E-2</v>
      </c>
      <c r="M102" s="146">
        <v>20107</v>
      </c>
      <c r="N102" s="147">
        <f t="shared" si="12"/>
        <v>0.14465444608903555</v>
      </c>
      <c r="O102" s="147">
        <f t="shared" si="13"/>
        <v>0.18688389115164394</v>
      </c>
    </row>
    <row r="103" spans="2:15" x14ac:dyDescent="0.25">
      <c r="B103" s="145" t="s">
        <v>83</v>
      </c>
      <c r="C103" s="146">
        <v>18132</v>
      </c>
      <c r="D103" s="147">
        <v>-2.9543994861913947E-2</v>
      </c>
      <c r="E103" s="146">
        <v>0</v>
      </c>
      <c r="F103" s="147">
        <f t="shared" si="11"/>
        <v>-1</v>
      </c>
      <c r="G103" s="146">
        <v>6095</v>
      </c>
      <c r="H103" s="147" t="str">
        <f t="shared" si="11"/>
        <v>-</v>
      </c>
      <c r="I103" s="146">
        <v>19076</v>
      </c>
      <c r="J103" s="147">
        <f t="shared" si="11"/>
        <v>2.1297785069729285</v>
      </c>
      <c r="K103" s="146">
        <v>19975</v>
      </c>
      <c r="L103" s="147">
        <f t="shared" si="11"/>
        <v>4.7127280352275092E-2</v>
      </c>
      <c r="M103" s="146">
        <v>20781</v>
      </c>
      <c r="N103" s="147">
        <f t="shared" si="12"/>
        <v>4.0350438047559445E-2</v>
      </c>
      <c r="O103" s="147">
        <f t="shared" si="13"/>
        <v>0.14609530112508273</v>
      </c>
    </row>
    <row r="104" spans="2:15" x14ac:dyDescent="0.25">
      <c r="B104" s="145" t="s">
        <v>85</v>
      </c>
      <c r="C104" s="146">
        <v>17564</v>
      </c>
      <c r="D104" s="147">
        <v>-2.1831142793495184E-2</v>
      </c>
      <c r="E104" s="146">
        <v>5250</v>
      </c>
      <c r="F104" s="147">
        <f t="shared" si="11"/>
        <v>-0.70109314506946019</v>
      </c>
      <c r="G104" s="146">
        <v>9629</v>
      </c>
      <c r="H104" s="147">
        <f t="shared" si="11"/>
        <v>0.834095238095238</v>
      </c>
      <c r="I104" s="146">
        <v>19139</v>
      </c>
      <c r="J104" s="147">
        <f t="shared" si="11"/>
        <v>0.9876414996365146</v>
      </c>
      <c r="K104" s="146">
        <v>21237</v>
      </c>
      <c r="L104" s="147">
        <f t="shared" si="11"/>
        <v>0.10961910235644501</v>
      </c>
      <c r="M104" s="146"/>
      <c r="N104" s="147"/>
      <c r="O104" s="147"/>
    </row>
    <row r="105" spans="2:15" x14ac:dyDescent="0.25">
      <c r="B105" s="145" t="s">
        <v>87</v>
      </c>
      <c r="C105" s="146">
        <v>16313</v>
      </c>
      <c r="D105" s="147">
        <v>-6.4299644373064124E-2</v>
      </c>
      <c r="E105" s="146">
        <v>1747</v>
      </c>
      <c r="F105" s="147">
        <f t="shared" si="11"/>
        <v>-0.89290749708821182</v>
      </c>
      <c r="G105" s="146">
        <v>10075</v>
      </c>
      <c r="H105" s="147">
        <f t="shared" si="11"/>
        <v>4.7670291929021182</v>
      </c>
      <c r="I105" s="146">
        <v>16684</v>
      </c>
      <c r="J105" s="147">
        <f t="shared" si="11"/>
        <v>0.65598014888337475</v>
      </c>
      <c r="K105" s="146">
        <v>18724</v>
      </c>
      <c r="L105" s="147">
        <f t="shared" si="11"/>
        <v>0.12227283625029961</v>
      </c>
      <c r="M105" s="146"/>
      <c r="N105" s="147"/>
      <c r="O105" s="147"/>
    </row>
    <row r="106" spans="2:15" x14ac:dyDescent="0.25">
      <c r="B106" s="145" t="s">
        <v>89</v>
      </c>
      <c r="C106" s="146">
        <v>18945</v>
      </c>
      <c r="D106" s="147">
        <v>-8.1810691610526787E-2</v>
      </c>
      <c r="E106" s="146">
        <v>2909</v>
      </c>
      <c r="F106" s="147">
        <f t="shared" si="11"/>
        <v>-0.84645025072578517</v>
      </c>
      <c r="G106" s="146">
        <v>18826</v>
      </c>
      <c r="H106" s="147">
        <f t="shared" si="11"/>
        <v>5.4716397387418354</v>
      </c>
      <c r="I106" s="146">
        <v>20676</v>
      </c>
      <c r="J106" s="147">
        <f t="shared" si="11"/>
        <v>9.8268352278763516E-2</v>
      </c>
      <c r="K106" s="146">
        <v>22630</v>
      </c>
      <c r="L106" s="147">
        <f t="shared" si="11"/>
        <v>9.4505707100019265E-2</v>
      </c>
      <c r="M106" s="146"/>
      <c r="N106" s="147"/>
      <c r="O106" s="147"/>
    </row>
    <row r="107" spans="2:15" x14ac:dyDescent="0.25">
      <c r="B107" s="145" t="s">
        <v>91</v>
      </c>
      <c r="C107" s="146">
        <v>17632</v>
      </c>
      <c r="D107" s="147">
        <v>-4.1999456669383317E-2</v>
      </c>
      <c r="E107" s="146">
        <v>3366</v>
      </c>
      <c r="F107" s="147">
        <f t="shared" si="11"/>
        <v>-0.8090970961887477</v>
      </c>
      <c r="G107" s="146">
        <v>18590</v>
      </c>
      <c r="H107" s="147">
        <f t="shared" si="11"/>
        <v>4.522875816993464</v>
      </c>
      <c r="I107" s="146">
        <v>19991</v>
      </c>
      <c r="J107" s="147">
        <f t="shared" si="11"/>
        <v>7.5363098440021536E-2</v>
      </c>
      <c r="K107" s="146">
        <v>22923</v>
      </c>
      <c r="L107" s="147">
        <f t="shared" si="11"/>
        <v>0.14666599969986494</v>
      </c>
      <c r="M107" s="146"/>
      <c r="N107" s="147"/>
      <c r="O107" s="147"/>
    </row>
    <row r="108" spans="2:15" x14ac:dyDescent="0.25">
      <c r="B108" s="145" t="s">
        <v>93</v>
      </c>
      <c r="C108" s="146">
        <v>18758</v>
      </c>
      <c r="D108" s="147">
        <v>2.1328783192919865E-4</v>
      </c>
      <c r="E108" s="146">
        <v>4406</v>
      </c>
      <c r="F108" s="147">
        <f t="shared" si="11"/>
        <v>-0.76511355155133809</v>
      </c>
      <c r="G108" s="146">
        <v>17746</v>
      </c>
      <c r="H108" s="147">
        <f t="shared" si="11"/>
        <v>3.0276895142986833</v>
      </c>
      <c r="I108" s="146">
        <v>21463</v>
      </c>
      <c r="J108" s="147">
        <f t="shared" si="11"/>
        <v>0.2094556519779105</v>
      </c>
      <c r="K108" s="146">
        <v>22259</v>
      </c>
      <c r="L108" s="147">
        <f t="shared" si="11"/>
        <v>3.7087080091319891E-2</v>
      </c>
      <c r="M108" s="146"/>
      <c r="N108" s="147"/>
      <c r="O108" s="147"/>
    </row>
    <row r="109" spans="2:15" ht="15.75" x14ac:dyDescent="0.25">
      <c r="B109" s="148" t="s">
        <v>30</v>
      </c>
      <c r="C109" s="149">
        <v>204647</v>
      </c>
      <c r="D109" s="150">
        <v>-7.1727297468928586E-2</v>
      </c>
      <c r="E109" s="149">
        <v>69842</v>
      </c>
      <c r="F109" s="150">
        <f t="shared" si="11"/>
        <v>-0.65871964895649582</v>
      </c>
      <c r="G109" s="149">
        <v>95130</v>
      </c>
      <c r="H109" s="150">
        <f t="shared" si="11"/>
        <v>0.36207439649494577</v>
      </c>
      <c r="I109" s="149">
        <v>228056</v>
      </c>
      <c r="J109" s="150">
        <f t="shared" si="11"/>
        <v>1.3973089456533163</v>
      </c>
      <c r="K109" s="149">
        <v>246576</v>
      </c>
      <c r="L109" s="150">
        <f t="shared" si="11"/>
        <v>8.1208124320342412E-2</v>
      </c>
      <c r="M109" s="149">
        <v>152165</v>
      </c>
      <c r="N109" s="150">
        <v>9.6265930851638704E-2</v>
      </c>
      <c r="O109" s="150">
        <v>0.3181877246935505</v>
      </c>
    </row>
    <row r="110" spans="2:15" ht="6" customHeight="1" x14ac:dyDescent="0.25"/>
    <row r="111" spans="2:15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</row>
    <row r="112" spans="2:15" x14ac:dyDescent="0.25">
      <c r="C112" s="151"/>
    </row>
    <row r="114" spans="1:16" ht="48.75" customHeight="1" thickBot="1" x14ac:dyDescent="0.3">
      <c r="B114" s="12" t="s">
        <v>241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" t="s">
        <v>108</v>
      </c>
    </row>
    <row r="115" spans="1:16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P115" s="1" t="s">
        <v>109</v>
      </c>
    </row>
    <row r="116" spans="1:16" ht="22.5" thickTop="1" thickBot="1" x14ac:dyDescent="0.3">
      <c r="B116" s="152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5"/>
    </row>
    <row r="117" spans="1:16" ht="22.5" thickTop="1" thickBot="1" x14ac:dyDescent="0.3">
      <c r="B117" s="136"/>
      <c r="C117" s="137">
        <f>2019</f>
        <v>2019</v>
      </c>
      <c r="D117" s="138"/>
      <c r="E117" s="139">
        <v>2020</v>
      </c>
      <c r="F117" s="138"/>
      <c r="G117" s="139">
        <v>2021</v>
      </c>
      <c r="H117" s="138"/>
      <c r="I117" s="139">
        <v>2022</v>
      </c>
      <c r="J117" s="138"/>
      <c r="K117" s="139">
        <v>2023</v>
      </c>
      <c r="L117" s="138"/>
      <c r="M117" s="139">
        <v>2024</v>
      </c>
      <c r="N117" s="140"/>
      <c r="O117" s="141"/>
    </row>
    <row r="118" spans="1:16" ht="16.5" thickTop="1" thickBot="1" x14ac:dyDescent="0.3">
      <c r="B118" s="107"/>
      <c r="C118" s="142" t="s">
        <v>69</v>
      </c>
      <c r="D118" s="143" t="str">
        <f>CONCATENATE("var ",RIGHT(2019,2),"/",RIGHT(2018,2))</f>
        <v>var 19/18</v>
      </c>
      <c r="E118" s="144" t="s">
        <v>69</v>
      </c>
      <c r="F118" s="143" t="str">
        <f>CONCATENATE("var ",RIGHT(E117,2),"/",RIGHT(E117-1,2))</f>
        <v>var 20/19</v>
      </c>
      <c r="G118" s="144" t="s">
        <v>69</v>
      </c>
      <c r="H118" s="143" t="str">
        <f>CONCATENATE("var ",RIGHT(G117,2),"/",RIGHT(G117-1,2))</f>
        <v>var 21/20</v>
      </c>
      <c r="I118" s="144" t="s">
        <v>69</v>
      </c>
      <c r="J118" s="143" t="str">
        <f>CONCATENATE("var ",RIGHT(I117,2),"/",RIGHT(I117-1,2))</f>
        <v>var 22/21</v>
      </c>
      <c r="K118" s="144" t="s">
        <v>69</v>
      </c>
      <c r="L118" s="143" t="str">
        <f>CONCATENATE("var ",RIGHT(K117,2),"/",RIGHT(K117-1,2))</f>
        <v>var 23/22</v>
      </c>
      <c r="M118" s="144" t="s">
        <v>69</v>
      </c>
      <c r="N118" s="143" t="str">
        <f>CONCATENATE("var ",RIGHT(M117,2),"/",RIGHT(M117-1,2))</f>
        <v>var 24/23</v>
      </c>
      <c r="O118" s="143" t="str">
        <f>CONCATENATE("var ",RIGHT(M117,2),"/",RIGHT(2019,2))</f>
        <v>var 24/19</v>
      </c>
    </row>
    <row r="119" spans="1:16" x14ac:dyDescent="0.25">
      <c r="B119" s="145" t="s">
        <v>71</v>
      </c>
      <c r="C119" s="146">
        <v>7969</v>
      </c>
      <c r="D119" s="147">
        <v>-7.4555800720009335E-2</v>
      </c>
      <c r="E119" s="146">
        <v>8678</v>
      </c>
      <c r="F119" s="147">
        <f t="shared" ref="F119:L131" si="14">IFERROR(E119/C119-1,"-")</f>
        <v>8.8969757811519612E-2</v>
      </c>
      <c r="G119" s="146">
        <v>119</v>
      </c>
      <c r="H119" s="147">
        <f t="shared" si="14"/>
        <v>-0.98628716294076979</v>
      </c>
      <c r="I119" s="146">
        <v>4593</v>
      </c>
      <c r="J119" s="147">
        <f t="shared" si="14"/>
        <v>37.596638655462186</v>
      </c>
      <c r="K119" s="146">
        <v>7748</v>
      </c>
      <c r="L119" s="147">
        <f t="shared" si="14"/>
        <v>0.68691487045504029</v>
      </c>
      <c r="M119" s="146">
        <v>8574</v>
      </c>
      <c r="N119" s="147">
        <f t="shared" ref="N119:N125" si="15">IFERROR(M119/K119-1,"-")</f>
        <v>0.10660815694372738</v>
      </c>
      <c r="O119" s="147">
        <f>M119/C119-1</f>
        <v>7.5919186849040088E-2</v>
      </c>
    </row>
    <row r="120" spans="1:16" x14ac:dyDescent="0.25">
      <c r="B120" s="145" t="s">
        <v>73</v>
      </c>
      <c r="C120" s="146">
        <v>8106</v>
      </c>
      <c r="D120" s="147">
        <v>-6.1805555555555558E-2</v>
      </c>
      <c r="E120" s="146">
        <v>8839</v>
      </c>
      <c r="F120" s="147">
        <f t="shared" si="14"/>
        <v>9.0426844312854637E-2</v>
      </c>
      <c r="G120" s="146">
        <v>85</v>
      </c>
      <c r="H120" s="147">
        <f t="shared" si="14"/>
        <v>-0.99038352754836523</v>
      </c>
      <c r="I120" s="146">
        <v>7429</v>
      </c>
      <c r="J120" s="147">
        <f t="shared" si="14"/>
        <v>86.4</v>
      </c>
      <c r="K120" s="146">
        <v>8576</v>
      </c>
      <c r="L120" s="147">
        <f t="shared" si="14"/>
        <v>0.15439493875353349</v>
      </c>
      <c r="M120" s="146">
        <v>9308</v>
      </c>
      <c r="N120" s="147">
        <f t="shared" si="15"/>
        <v>8.5354477611940371E-2</v>
      </c>
      <c r="O120" s="147">
        <f>IFERROR(M120/C120-1,"-")</f>
        <v>0.14828522082408102</v>
      </c>
    </row>
    <row r="121" spans="1:16" x14ac:dyDescent="0.25">
      <c r="B121" s="145" t="s">
        <v>75</v>
      </c>
      <c r="C121" s="146">
        <v>7978</v>
      </c>
      <c r="D121" s="147">
        <v>-0.1250274182934854</v>
      </c>
      <c r="E121" s="146">
        <v>4215</v>
      </c>
      <c r="F121" s="147">
        <f t="shared" si="14"/>
        <v>-0.47167209827024315</v>
      </c>
      <c r="G121" s="146">
        <v>65</v>
      </c>
      <c r="H121" s="147">
        <f t="shared" si="14"/>
        <v>-0.98457888493475687</v>
      </c>
      <c r="I121" s="146">
        <v>8841</v>
      </c>
      <c r="J121" s="147">
        <f t="shared" si="14"/>
        <v>135.01538461538462</v>
      </c>
      <c r="K121" s="146">
        <v>7226</v>
      </c>
      <c r="L121" s="147">
        <f t="shared" si="14"/>
        <v>-0.18267164347924447</v>
      </c>
      <c r="M121" s="146">
        <v>9445</v>
      </c>
      <c r="N121" s="147">
        <f t="shared" si="15"/>
        <v>0.30708552449487958</v>
      </c>
      <c r="O121" s="147">
        <f t="shared" ref="O121:O125" si="16">IFERROR(M121/C121-1,"-")</f>
        <v>0.18388067184758095</v>
      </c>
    </row>
    <row r="122" spans="1:16" x14ac:dyDescent="0.25">
      <c r="B122" s="145" t="s">
        <v>77</v>
      </c>
      <c r="C122" s="146">
        <v>6646</v>
      </c>
      <c r="D122" s="147">
        <v>-5.1113649343232481E-2</v>
      </c>
      <c r="E122" s="146">
        <v>0</v>
      </c>
      <c r="F122" s="147">
        <f t="shared" si="14"/>
        <v>-1</v>
      </c>
      <c r="G122" s="146">
        <v>43</v>
      </c>
      <c r="H122" s="147" t="str">
        <f t="shared" si="14"/>
        <v>-</v>
      </c>
      <c r="I122" s="146">
        <v>9017</v>
      </c>
      <c r="J122" s="147">
        <f t="shared" si="14"/>
        <v>208.69767441860466</v>
      </c>
      <c r="K122" s="146">
        <v>7139</v>
      </c>
      <c r="L122" s="147">
        <f t="shared" si="14"/>
        <v>-0.20827326161694582</v>
      </c>
      <c r="M122" s="146">
        <v>8977</v>
      </c>
      <c r="N122" s="147">
        <f t="shared" si="15"/>
        <v>0.25745902787505259</v>
      </c>
      <c r="O122" s="147">
        <f t="shared" si="16"/>
        <v>0.35073728558531458</v>
      </c>
    </row>
    <row r="123" spans="1:16" x14ac:dyDescent="0.25">
      <c r="B123" s="145" t="s">
        <v>79</v>
      </c>
      <c r="C123" s="146">
        <v>5591</v>
      </c>
      <c r="D123" s="147">
        <v>-0.43769486070602437</v>
      </c>
      <c r="E123" s="146">
        <v>0</v>
      </c>
      <c r="F123" s="147">
        <f t="shared" si="14"/>
        <v>-1</v>
      </c>
      <c r="G123" s="146">
        <v>56</v>
      </c>
      <c r="H123" s="147" t="str">
        <f t="shared" si="14"/>
        <v>-</v>
      </c>
      <c r="I123" s="146">
        <v>8204</v>
      </c>
      <c r="J123" s="147">
        <f t="shared" si="14"/>
        <v>145.5</v>
      </c>
      <c r="K123" s="146">
        <v>8883</v>
      </c>
      <c r="L123" s="147">
        <f t="shared" si="14"/>
        <v>8.2764505119453879E-2</v>
      </c>
      <c r="M123" s="146">
        <v>10301</v>
      </c>
      <c r="N123" s="147">
        <f t="shared" si="15"/>
        <v>0.15963075537543614</v>
      </c>
      <c r="O123" s="147">
        <f t="shared" si="16"/>
        <v>0.8424253264174566</v>
      </c>
    </row>
    <row r="124" spans="1:16" x14ac:dyDescent="0.25">
      <c r="B124" s="145" t="s">
        <v>81</v>
      </c>
      <c r="C124" s="146">
        <v>9132</v>
      </c>
      <c r="D124" s="147">
        <v>-4.0453924556057563E-2</v>
      </c>
      <c r="E124" s="146">
        <v>0</v>
      </c>
      <c r="F124" s="147">
        <f t="shared" si="14"/>
        <v>-1</v>
      </c>
      <c r="G124" s="146">
        <v>90</v>
      </c>
      <c r="H124" s="147" t="str">
        <f t="shared" si="14"/>
        <v>-</v>
      </c>
      <c r="I124" s="146">
        <v>7353</v>
      </c>
      <c r="J124" s="147">
        <f t="shared" si="14"/>
        <v>80.7</v>
      </c>
      <c r="K124" s="146">
        <v>8301</v>
      </c>
      <c r="L124" s="147">
        <f t="shared" si="14"/>
        <v>0.12892696858425134</v>
      </c>
      <c r="M124" s="146">
        <v>10338</v>
      </c>
      <c r="N124" s="147">
        <f t="shared" si="15"/>
        <v>0.24539212143115297</v>
      </c>
      <c r="O124" s="147">
        <f t="shared" si="16"/>
        <v>0.13206307490144553</v>
      </c>
    </row>
    <row r="125" spans="1:16" x14ac:dyDescent="0.25">
      <c r="B125" s="145" t="s">
        <v>83</v>
      </c>
      <c r="C125" s="146">
        <v>9239</v>
      </c>
      <c r="D125" s="147">
        <v>-0.13726771874124566</v>
      </c>
      <c r="E125" s="146">
        <v>0</v>
      </c>
      <c r="F125" s="147">
        <f t="shared" si="14"/>
        <v>-1</v>
      </c>
      <c r="G125" s="146">
        <v>659</v>
      </c>
      <c r="H125" s="147" t="str">
        <f t="shared" si="14"/>
        <v>-</v>
      </c>
      <c r="I125" s="146">
        <v>8399</v>
      </c>
      <c r="J125" s="147">
        <f t="shared" si="14"/>
        <v>11.745068285280729</v>
      </c>
      <c r="K125" s="146">
        <v>9581</v>
      </c>
      <c r="L125" s="147">
        <f t="shared" si="14"/>
        <v>0.14073103940945342</v>
      </c>
      <c r="M125" s="146">
        <v>10171</v>
      </c>
      <c r="N125" s="147">
        <f t="shared" si="15"/>
        <v>6.1580210833942273E-2</v>
      </c>
      <c r="O125" s="147">
        <f t="shared" si="16"/>
        <v>0.1008767182595518</v>
      </c>
    </row>
    <row r="126" spans="1:16" x14ac:dyDescent="0.25">
      <c r="B126" s="145" t="s">
        <v>85</v>
      </c>
      <c r="C126" s="146">
        <v>10019</v>
      </c>
      <c r="D126" s="147">
        <v>-1.4169044573452694E-2</v>
      </c>
      <c r="E126" s="146">
        <v>302</v>
      </c>
      <c r="F126" s="147">
        <f t="shared" si="14"/>
        <v>-0.96985727118474896</v>
      </c>
      <c r="G126" s="146">
        <v>2900</v>
      </c>
      <c r="H126" s="147">
        <f t="shared" si="14"/>
        <v>8.6026490066225172</v>
      </c>
      <c r="I126" s="146">
        <v>9415</v>
      </c>
      <c r="J126" s="147">
        <f t="shared" si="14"/>
        <v>2.2465517241379311</v>
      </c>
      <c r="K126" s="146">
        <v>10320</v>
      </c>
      <c r="L126" s="147">
        <f t="shared" si="14"/>
        <v>9.6123207647371256E-2</v>
      </c>
      <c r="M126" s="146"/>
      <c r="N126" s="147"/>
      <c r="O126" s="147"/>
    </row>
    <row r="127" spans="1:16" x14ac:dyDescent="0.25">
      <c r="B127" s="145" t="s">
        <v>87</v>
      </c>
      <c r="C127" s="146">
        <v>8668</v>
      </c>
      <c r="D127" s="147">
        <v>-6.3323968013831888E-2</v>
      </c>
      <c r="E127" s="146">
        <v>247</v>
      </c>
      <c r="F127" s="147">
        <f t="shared" si="14"/>
        <v>-0.97150438394093219</v>
      </c>
      <c r="G127" s="146">
        <v>2693</v>
      </c>
      <c r="H127" s="147">
        <f t="shared" si="14"/>
        <v>9.902834008097166</v>
      </c>
      <c r="I127" s="146">
        <v>8053</v>
      </c>
      <c r="J127" s="147">
        <f t="shared" si="14"/>
        <v>1.9903453397697737</v>
      </c>
      <c r="K127" s="146">
        <v>9284</v>
      </c>
      <c r="L127" s="147">
        <f t="shared" si="14"/>
        <v>0.15286228734633056</v>
      </c>
      <c r="M127" s="146"/>
      <c r="N127" s="147"/>
      <c r="O127" s="147"/>
    </row>
    <row r="128" spans="1:16" x14ac:dyDescent="0.25">
      <c r="A128" s="151"/>
      <c r="B128" s="145" t="s">
        <v>89</v>
      </c>
      <c r="C128" s="146">
        <v>9864</v>
      </c>
      <c r="D128" s="147">
        <v>-7.9764903442485324E-2</v>
      </c>
      <c r="E128" s="146">
        <v>683</v>
      </c>
      <c r="F128" s="147">
        <f t="shared" si="14"/>
        <v>-0.93075831305758316</v>
      </c>
      <c r="G128" s="146">
        <v>6991</v>
      </c>
      <c r="H128" s="147">
        <f t="shared" si="14"/>
        <v>9.2357247437774532</v>
      </c>
      <c r="I128" s="146">
        <v>9529</v>
      </c>
      <c r="J128" s="147">
        <f t="shared" si="14"/>
        <v>0.36303819196109277</v>
      </c>
      <c r="K128" s="146">
        <v>10847</v>
      </c>
      <c r="L128" s="147">
        <f t="shared" si="14"/>
        <v>0.13831461853289961</v>
      </c>
      <c r="M128" s="146"/>
      <c r="N128" s="147"/>
      <c r="O128" s="147"/>
    </row>
    <row r="129" spans="2:16" x14ac:dyDescent="0.25">
      <c r="B129" s="145" t="s">
        <v>91</v>
      </c>
      <c r="C129" s="146">
        <v>8271</v>
      </c>
      <c r="D129" s="147">
        <v>-9.4383006679075843E-2</v>
      </c>
      <c r="E129" s="146">
        <v>1361</v>
      </c>
      <c r="F129" s="147">
        <f t="shared" si="14"/>
        <v>-0.83544915971466571</v>
      </c>
      <c r="G129" s="146">
        <v>7004</v>
      </c>
      <c r="H129" s="147">
        <f t="shared" si="14"/>
        <v>4.1462160176340923</v>
      </c>
      <c r="I129" s="146">
        <v>7510</v>
      </c>
      <c r="J129" s="147">
        <f t="shared" si="14"/>
        <v>7.2244431753283767E-2</v>
      </c>
      <c r="K129" s="146">
        <v>9244</v>
      </c>
      <c r="L129" s="147">
        <f t="shared" si="14"/>
        <v>0.23089214380825562</v>
      </c>
      <c r="M129" s="146"/>
      <c r="N129" s="147"/>
      <c r="O129" s="147"/>
    </row>
    <row r="130" spans="2:16" x14ac:dyDescent="0.25">
      <c r="B130" s="145" t="s">
        <v>93</v>
      </c>
      <c r="C130" s="146">
        <v>9100</v>
      </c>
      <c r="D130" s="147">
        <v>7.8582434514637978E-2</v>
      </c>
      <c r="E130" s="146">
        <v>1252</v>
      </c>
      <c r="F130" s="147">
        <f t="shared" si="14"/>
        <v>-0.86241758241758237</v>
      </c>
      <c r="G130" s="146">
        <v>5762</v>
      </c>
      <c r="H130" s="147">
        <f t="shared" si="14"/>
        <v>3.6022364217252401</v>
      </c>
      <c r="I130" s="146">
        <v>8219</v>
      </c>
      <c r="J130" s="147">
        <f t="shared" si="14"/>
        <v>0.42641443943075319</v>
      </c>
      <c r="K130" s="146">
        <v>8681</v>
      </c>
      <c r="L130" s="147">
        <f t="shared" si="14"/>
        <v>5.6211217909721389E-2</v>
      </c>
      <c r="M130" s="146"/>
      <c r="N130" s="147"/>
      <c r="O130" s="147"/>
    </row>
    <row r="131" spans="2:16" ht="15.75" x14ac:dyDescent="0.25">
      <c r="B131" s="148" t="s">
        <v>30</v>
      </c>
      <c r="C131" s="149">
        <v>100583</v>
      </c>
      <c r="D131" s="150">
        <v>-9.5866891989069503E-2</v>
      </c>
      <c r="E131" s="149">
        <v>26093</v>
      </c>
      <c r="F131" s="150">
        <f t="shared" si="14"/>
        <v>-0.7405824045812911</v>
      </c>
      <c r="G131" s="149">
        <v>26467</v>
      </c>
      <c r="H131" s="150">
        <f t="shared" si="14"/>
        <v>1.4333346108151623E-2</v>
      </c>
      <c r="I131" s="149">
        <v>96562</v>
      </c>
      <c r="J131" s="150">
        <f t="shared" si="14"/>
        <v>2.6483923376279894</v>
      </c>
      <c r="K131" s="149">
        <v>105830</v>
      </c>
      <c r="L131" s="150">
        <f t="shared" si="14"/>
        <v>9.5979785008595497E-2</v>
      </c>
      <c r="M131" s="149">
        <v>67114</v>
      </c>
      <c r="N131" s="150">
        <v>0.16813450760608495</v>
      </c>
      <c r="O131" s="150">
        <v>0.22782239622399891</v>
      </c>
    </row>
    <row r="132" spans="2:16" ht="6" customHeight="1" x14ac:dyDescent="0.25"/>
    <row r="133" spans="2:16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</row>
    <row r="134" spans="2:16" x14ac:dyDescent="0.25">
      <c r="K134" s="151"/>
      <c r="M134" s="151"/>
      <c r="N134" s="153"/>
    </row>
    <row r="136" spans="2:16" ht="48.75" customHeight="1" thickBot="1" x14ac:dyDescent="0.3">
      <c r="B136" s="12" t="s">
        <v>242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" t="s">
        <v>111</v>
      </c>
    </row>
    <row r="137" spans="2:16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P137" s="1" t="s">
        <v>112</v>
      </c>
    </row>
    <row r="138" spans="2:16" ht="22.5" thickTop="1" thickBot="1" x14ac:dyDescent="0.3">
      <c r="B138" s="152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5"/>
    </row>
    <row r="139" spans="2:16" ht="22.5" thickTop="1" thickBot="1" x14ac:dyDescent="0.3">
      <c r="B139" s="136"/>
      <c r="C139" s="137">
        <f>2019</f>
        <v>2019</v>
      </c>
      <c r="D139" s="138"/>
      <c r="E139" s="139">
        <v>2020</v>
      </c>
      <c r="F139" s="138"/>
      <c r="G139" s="139">
        <v>2021</v>
      </c>
      <c r="H139" s="138"/>
      <c r="I139" s="139">
        <v>2022</v>
      </c>
      <c r="J139" s="138"/>
      <c r="K139" s="139">
        <v>2023</v>
      </c>
      <c r="L139" s="138"/>
      <c r="M139" s="139">
        <v>2024</v>
      </c>
      <c r="N139" s="140"/>
      <c r="O139" s="141"/>
    </row>
    <row r="140" spans="2:16" ht="16.5" thickTop="1" thickBot="1" x14ac:dyDescent="0.3">
      <c r="B140" s="107"/>
      <c r="C140" s="142" t="s">
        <v>69</v>
      </c>
      <c r="D140" s="143" t="str">
        <f>CONCATENATE("var ",RIGHT(2019,2),"/",RIGHT(2018,2))</f>
        <v>var 19/18</v>
      </c>
      <c r="E140" s="144" t="s">
        <v>69</v>
      </c>
      <c r="F140" s="143" t="str">
        <f>CONCATENATE("var ",RIGHT(E139,2),"/",RIGHT(E139-1,2))</f>
        <v>var 20/19</v>
      </c>
      <c r="G140" s="144" t="s">
        <v>69</v>
      </c>
      <c r="H140" s="143" t="str">
        <f>CONCATENATE("var ",RIGHT(G139,2),"/",RIGHT(G139-1,2))</f>
        <v>var 21/20</v>
      </c>
      <c r="I140" s="144" t="s">
        <v>69</v>
      </c>
      <c r="J140" s="143" t="str">
        <f>CONCATENATE("var ",RIGHT(I139,2),"/",RIGHT(I139-1,2))</f>
        <v>var 22/21</v>
      </c>
      <c r="K140" s="144" t="s">
        <v>69</v>
      </c>
      <c r="L140" s="143" t="str">
        <f>CONCATENATE("var ",RIGHT(K139,2),"/",RIGHT(K139-1,2))</f>
        <v>var 23/22</v>
      </c>
      <c r="M140" s="144" t="s">
        <v>69</v>
      </c>
      <c r="N140" s="143" t="str">
        <f>CONCATENATE("var ",RIGHT(M139,2),"/",RIGHT(M139-1,2))</f>
        <v>var 24/23</v>
      </c>
      <c r="O140" s="143" t="str">
        <f>CONCATENATE("var ",RIGHT(M139,2),"/",RIGHT(2019,2))</f>
        <v>var 24/19</v>
      </c>
    </row>
    <row r="141" spans="2:16" x14ac:dyDescent="0.25">
      <c r="B141" s="145" t="s">
        <v>71</v>
      </c>
      <c r="C141" s="146">
        <v>1160</v>
      </c>
      <c r="D141" s="147">
        <v>3.7567084078711899E-2</v>
      </c>
      <c r="E141" s="146">
        <v>1507</v>
      </c>
      <c r="F141" s="147">
        <f t="shared" ref="F141:L153" si="17">IFERROR(E141/C141-1,"-")</f>
        <v>0.29913793103448283</v>
      </c>
      <c r="G141" s="146">
        <v>239</v>
      </c>
      <c r="H141" s="147">
        <f t="shared" si="17"/>
        <v>-0.8414067684140677</v>
      </c>
      <c r="I141" s="146">
        <v>1070</v>
      </c>
      <c r="J141" s="147">
        <f t="shared" si="17"/>
        <v>3.476987447698745</v>
      </c>
      <c r="K141" s="146">
        <v>1623</v>
      </c>
      <c r="L141" s="147">
        <f t="shared" si="17"/>
        <v>0.51682242990654204</v>
      </c>
      <c r="M141" s="146">
        <v>1605</v>
      </c>
      <c r="N141" s="147">
        <f t="shared" ref="N141:N147" si="18">IFERROR(M141/K141-1,"-")</f>
        <v>-1.1090573012939031E-2</v>
      </c>
      <c r="O141" s="147">
        <f>M141/C141-1</f>
        <v>0.38362068965517238</v>
      </c>
    </row>
    <row r="142" spans="2:16" x14ac:dyDescent="0.25">
      <c r="B142" s="145" t="s">
        <v>73</v>
      </c>
      <c r="C142" s="146">
        <v>1192</v>
      </c>
      <c r="D142" s="147">
        <v>3.3670033670034627E-3</v>
      </c>
      <c r="E142" s="146">
        <v>1212</v>
      </c>
      <c r="F142" s="147">
        <f t="shared" si="17"/>
        <v>1.6778523489932917E-2</v>
      </c>
      <c r="G142" s="146">
        <v>192</v>
      </c>
      <c r="H142" s="147">
        <f t="shared" si="17"/>
        <v>-0.84158415841584155</v>
      </c>
      <c r="I142" s="146">
        <v>1299</v>
      </c>
      <c r="J142" s="147">
        <f t="shared" si="17"/>
        <v>5.765625</v>
      </c>
      <c r="K142" s="146">
        <v>1902</v>
      </c>
      <c r="L142" s="147">
        <f t="shared" si="17"/>
        <v>0.46420323325635104</v>
      </c>
      <c r="M142" s="146">
        <v>2028</v>
      </c>
      <c r="N142" s="147">
        <f t="shared" si="18"/>
        <v>6.6246056782334417E-2</v>
      </c>
      <c r="O142" s="147">
        <f>IFERROR(M142/C142-1,"-")</f>
        <v>0.70134228187919456</v>
      </c>
    </row>
    <row r="143" spans="2:16" x14ac:dyDescent="0.25">
      <c r="B143" s="145" t="s">
        <v>75</v>
      </c>
      <c r="C143" s="146">
        <v>1320</v>
      </c>
      <c r="D143" s="147">
        <v>-0.12350597609561753</v>
      </c>
      <c r="E143" s="146">
        <v>620</v>
      </c>
      <c r="F143" s="147">
        <f t="shared" si="17"/>
        <v>-0.53030303030303028</v>
      </c>
      <c r="G143" s="146">
        <v>316</v>
      </c>
      <c r="H143" s="147">
        <f t="shared" si="17"/>
        <v>-0.49032258064516132</v>
      </c>
      <c r="I143" s="146">
        <v>1553</v>
      </c>
      <c r="J143" s="147">
        <f t="shared" si="17"/>
        <v>3.9145569620253164</v>
      </c>
      <c r="K143" s="146">
        <v>2140</v>
      </c>
      <c r="L143" s="147">
        <f t="shared" si="17"/>
        <v>0.37797810688989064</v>
      </c>
      <c r="M143" s="146">
        <v>3428</v>
      </c>
      <c r="N143" s="147">
        <f t="shared" si="18"/>
        <v>0.60186915887850456</v>
      </c>
      <c r="O143" s="147">
        <f t="shared" ref="O143:O147" si="19">IFERROR(M143/C143-1,"-")</f>
        <v>1.5969696969696972</v>
      </c>
    </row>
    <row r="144" spans="2:16" x14ac:dyDescent="0.25">
      <c r="B144" s="145" t="s">
        <v>77</v>
      </c>
      <c r="C144" s="146">
        <v>1227</v>
      </c>
      <c r="D144" s="147">
        <v>0.43173862310385069</v>
      </c>
      <c r="E144" s="146">
        <v>0</v>
      </c>
      <c r="F144" s="147">
        <f t="shared" si="17"/>
        <v>-1</v>
      </c>
      <c r="G144" s="146">
        <v>269</v>
      </c>
      <c r="H144" s="147" t="str">
        <f t="shared" si="17"/>
        <v>-</v>
      </c>
      <c r="I144" s="146">
        <v>1519</v>
      </c>
      <c r="J144" s="147">
        <f t="shared" si="17"/>
        <v>4.6468401486988844</v>
      </c>
      <c r="K144" s="146">
        <v>1573</v>
      </c>
      <c r="L144" s="147">
        <f t="shared" si="17"/>
        <v>3.5549703752468798E-2</v>
      </c>
      <c r="M144" s="146">
        <v>1590</v>
      </c>
      <c r="N144" s="147">
        <f t="shared" si="18"/>
        <v>1.0807374443738027E-2</v>
      </c>
      <c r="O144" s="147">
        <f t="shared" si="19"/>
        <v>0.29584352078239617</v>
      </c>
    </row>
    <row r="145" spans="1:16" x14ac:dyDescent="0.25">
      <c r="B145" s="145" t="s">
        <v>79</v>
      </c>
      <c r="C145" s="146">
        <v>790</v>
      </c>
      <c r="D145" s="147">
        <v>-0.34925864909390447</v>
      </c>
      <c r="E145" s="146">
        <v>0</v>
      </c>
      <c r="F145" s="147">
        <f t="shared" si="17"/>
        <v>-1</v>
      </c>
      <c r="G145" s="146">
        <v>262</v>
      </c>
      <c r="H145" s="147" t="str">
        <f t="shared" si="17"/>
        <v>-</v>
      </c>
      <c r="I145" s="146">
        <v>881</v>
      </c>
      <c r="J145" s="147">
        <f t="shared" si="17"/>
        <v>2.3625954198473282</v>
      </c>
      <c r="K145" s="146">
        <v>1613</v>
      </c>
      <c r="L145" s="147">
        <f t="shared" si="17"/>
        <v>0.83087400681044277</v>
      </c>
      <c r="M145" s="146">
        <v>1681</v>
      </c>
      <c r="N145" s="147">
        <f t="shared" si="18"/>
        <v>4.2157470551766885E-2</v>
      </c>
      <c r="O145" s="147">
        <f t="shared" si="19"/>
        <v>1.1278481012658226</v>
      </c>
    </row>
    <row r="146" spans="1:16" x14ac:dyDescent="0.25">
      <c r="B146" s="145" t="s">
        <v>81</v>
      </c>
      <c r="C146" s="146">
        <v>1007</v>
      </c>
      <c r="D146" s="147">
        <v>-2.7992277992277992E-2</v>
      </c>
      <c r="E146" s="146">
        <v>0</v>
      </c>
      <c r="F146" s="147">
        <f t="shared" si="17"/>
        <v>-1</v>
      </c>
      <c r="G146" s="146">
        <v>231</v>
      </c>
      <c r="H146" s="147" t="str">
        <f t="shared" si="17"/>
        <v>-</v>
      </c>
      <c r="I146" s="146">
        <v>1321</v>
      </c>
      <c r="J146" s="147">
        <f t="shared" si="17"/>
        <v>4.7186147186147185</v>
      </c>
      <c r="K146" s="146">
        <v>1398</v>
      </c>
      <c r="L146" s="147">
        <f t="shared" si="17"/>
        <v>5.8289174867524496E-2</v>
      </c>
      <c r="M146" s="146">
        <v>1391</v>
      </c>
      <c r="N146" s="147">
        <f t="shared" si="18"/>
        <v>-5.0071530758225569E-3</v>
      </c>
      <c r="O146" s="147">
        <f t="shared" si="19"/>
        <v>0.38133068520357494</v>
      </c>
    </row>
    <row r="147" spans="1:16" x14ac:dyDescent="0.25">
      <c r="B147" s="145" t="s">
        <v>83</v>
      </c>
      <c r="C147" s="146">
        <v>1544</v>
      </c>
      <c r="D147" s="147">
        <v>0.16090225563909777</v>
      </c>
      <c r="E147" s="146">
        <v>0</v>
      </c>
      <c r="F147" s="147">
        <f t="shared" si="17"/>
        <v>-1</v>
      </c>
      <c r="G147" s="146">
        <v>675</v>
      </c>
      <c r="H147" s="147" t="str">
        <f t="shared" si="17"/>
        <v>-</v>
      </c>
      <c r="I147" s="146">
        <v>1114</v>
      </c>
      <c r="J147" s="147">
        <f t="shared" si="17"/>
        <v>0.65037037037037027</v>
      </c>
      <c r="K147" s="146">
        <v>1435</v>
      </c>
      <c r="L147" s="147">
        <f t="shared" si="17"/>
        <v>0.28815080789946146</v>
      </c>
      <c r="M147" s="146">
        <v>1166</v>
      </c>
      <c r="N147" s="147">
        <f t="shared" si="18"/>
        <v>-0.18745644599303135</v>
      </c>
      <c r="O147" s="147">
        <f t="shared" si="19"/>
        <v>-0.24481865284974091</v>
      </c>
    </row>
    <row r="148" spans="1:16" x14ac:dyDescent="0.25">
      <c r="B148" s="145" t="s">
        <v>85</v>
      </c>
      <c r="C148" s="146">
        <v>1093</v>
      </c>
      <c r="D148" s="147">
        <v>-7.1367884451996599E-2</v>
      </c>
      <c r="E148" s="146">
        <v>902</v>
      </c>
      <c r="F148" s="147">
        <f t="shared" si="17"/>
        <v>-0.17474839890210425</v>
      </c>
      <c r="G148" s="146">
        <v>905</v>
      </c>
      <c r="H148" s="147">
        <f t="shared" si="17"/>
        <v>3.3259423503326779E-3</v>
      </c>
      <c r="I148" s="146">
        <v>998</v>
      </c>
      <c r="J148" s="147">
        <f t="shared" si="17"/>
        <v>0.10276243093922655</v>
      </c>
      <c r="K148" s="146">
        <v>1506</v>
      </c>
      <c r="L148" s="147">
        <f t="shared" si="17"/>
        <v>0.50901803607214435</v>
      </c>
      <c r="M148" s="146"/>
      <c r="N148" s="147"/>
      <c r="O148" s="147"/>
    </row>
    <row r="149" spans="1:16" x14ac:dyDescent="0.25">
      <c r="B149" s="145" t="s">
        <v>87</v>
      </c>
      <c r="C149" s="146">
        <v>1430</v>
      </c>
      <c r="D149" s="147">
        <v>8.3333333333333259E-2</v>
      </c>
      <c r="E149" s="146">
        <v>76</v>
      </c>
      <c r="F149" s="147">
        <f t="shared" si="17"/>
        <v>-0.94685314685314681</v>
      </c>
      <c r="G149" s="146">
        <v>827</v>
      </c>
      <c r="H149" s="147">
        <f t="shared" si="17"/>
        <v>9.8815789473684212</v>
      </c>
      <c r="I149" s="146">
        <v>1047</v>
      </c>
      <c r="J149" s="147">
        <f t="shared" si="17"/>
        <v>0.2660217654171706</v>
      </c>
      <c r="K149" s="146">
        <v>1465</v>
      </c>
      <c r="L149" s="147">
        <f t="shared" si="17"/>
        <v>0.39923591212989495</v>
      </c>
      <c r="M149" s="146"/>
      <c r="N149" s="147"/>
      <c r="O149" s="147"/>
    </row>
    <row r="150" spans="1:16" x14ac:dyDescent="0.25">
      <c r="A150" s="151"/>
      <c r="B150" s="145" t="s">
        <v>89</v>
      </c>
      <c r="C150" s="146">
        <v>1458</v>
      </c>
      <c r="D150" s="147">
        <v>-0.27857496288965855</v>
      </c>
      <c r="E150" s="146">
        <v>194</v>
      </c>
      <c r="F150" s="147">
        <f t="shared" si="17"/>
        <v>-0.86694101508916321</v>
      </c>
      <c r="G150" s="146">
        <v>1854</v>
      </c>
      <c r="H150" s="147">
        <f t="shared" si="17"/>
        <v>8.5567010309278349</v>
      </c>
      <c r="I150" s="146">
        <v>1679</v>
      </c>
      <c r="J150" s="147">
        <f t="shared" si="17"/>
        <v>-9.4390507011866243E-2</v>
      </c>
      <c r="K150" s="146">
        <v>1982</v>
      </c>
      <c r="L150" s="147">
        <f t="shared" si="17"/>
        <v>0.18046456223942831</v>
      </c>
      <c r="M150" s="146"/>
      <c r="N150" s="147"/>
      <c r="O150" s="147"/>
    </row>
    <row r="151" spans="1:16" x14ac:dyDescent="0.25">
      <c r="B151" s="145" t="s">
        <v>91</v>
      </c>
      <c r="C151" s="146">
        <v>1496</v>
      </c>
      <c r="D151" s="147">
        <v>5.0561797752809001E-2</v>
      </c>
      <c r="E151" s="146">
        <v>606</v>
      </c>
      <c r="F151" s="147">
        <f t="shared" si="17"/>
        <v>-0.59491978609625673</v>
      </c>
      <c r="G151" s="146">
        <v>1955</v>
      </c>
      <c r="H151" s="147">
        <f t="shared" si="17"/>
        <v>2.226072607260726</v>
      </c>
      <c r="I151" s="146">
        <v>2421</v>
      </c>
      <c r="J151" s="147">
        <f t="shared" si="17"/>
        <v>0.23836317135549878</v>
      </c>
      <c r="K151" s="146">
        <v>2298</v>
      </c>
      <c r="L151" s="147">
        <f t="shared" si="17"/>
        <v>-5.0805452292441156E-2</v>
      </c>
      <c r="M151" s="146"/>
      <c r="N151" s="147"/>
      <c r="O151" s="147"/>
    </row>
    <row r="152" spans="1:16" x14ac:dyDescent="0.25">
      <c r="B152" s="145" t="s">
        <v>93</v>
      </c>
      <c r="C152" s="146">
        <v>1376</v>
      </c>
      <c r="D152" s="147">
        <v>0.12879409351927817</v>
      </c>
      <c r="E152" s="146">
        <v>440</v>
      </c>
      <c r="F152" s="147">
        <f t="shared" si="17"/>
        <v>-0.68023255813953487</v>
      </c>
      <c r="G152" s="146">
        <v>1573</v>
      </c>
      <c r="H152" s="147">
        <f t="shared" si="17"/>
        <v>2.5750000000000002</v>
      </c>
      <c r="I152" s="146">
        <v>1685</v>
      </c>
      <c r="J152" s="147">
        <f t="shared" si="17"/>
        <v>7.1201525746980243E-2</v>
      </c>
      <c r="K152" s="146">
        <v>1850</v>
      </c>
      <c r="L152" s="147">
        <f t="shared" si="17"/>
        <v>9.7922848664688367E-2</v>
      </c>
      <c r="M152" s="146"/>
      <c r="N152" s="147"/>
      <c r="O152" s="147"/>
    </row>
    <row r="153" spans="1:16" ht="15.75" x14ac:dyDescent="0.25">
      <c r="B153" s="148" t="s">
        <v>30</v>
      </c>
      <c r="C153" s="149">
        <v>15093</v>
      </c>
      <c r="D153" s="150">
        <v>-2.0571057754704691E-2</v>
      </c>
      <c r="E153" s="149">
        <v>6042</v>
      </c>
      <c r="F153" s="150">
        <f t="shared" si="17"/>
        <v>-0.59968197177499505</v>
      </c>
      <c r="G153" s="149">
        <v>9298</v>
      </c>
      <c r="H153" s="150">
        <f t="shared" si="17"/>
        <v>0.53889440582588555</v>
      </c>
      <c r="I153" s="149">
        <v>16587</v>
      </c>
      <c r="J153" s="150">
        <f t="shared" si="17"/>
        <v>0.78393202839320275</v>
      </c>
      <c r="K153" s="149">
        <v>20785</v>
      </c>
      <c r="L153" s="150">
        <f t="shared" si="17"/>
        <v>0.25308976909628011</v>
      </c>
      <c r="M153" s="149">
        <v>12889</v>
      </c>
      <c r="N153" s="150">
        <v>0.10313248887367332</v>
      </c>
      <c r="O153" s="150">
        <v>0.56419902912621356</v>
      </c>
    </row>
    <row r="154" spans="1:16" ht="6" customHeight="1" x14ac:dyDescent="0.25"/>
    <row r="155" spans="1:16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</row>
    <row r="156" spans="1:16" x14ac:dyDescent="0.25">
      <c r="K156" s="151"/>
      <c r="N156" s="154"/>
    </row>
    <row r="157" spans="1:16" x14ac:dyDescent="0.25">
      <c r="O157" s="153"/>
    </row>
    <row r="158" spans="1:16" ht="48.75" customHeight="1" thickBot="1" x14ac:dyDescent="0.3">
      <c r="B158" s="12" t="s">
        <v>243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" t="s">
        <v>114</v>
      </c>
    </row>
    <row r="159" spans="1:16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P159" s="1" t="s">
        <v>115</v>
      </c>
    </row>
    <row r="160" spans="1:16" ht="22.5" thickTop="1" thickBot="1" x14ac:dyDescent="0.3">
      <c r="B160" s="152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5"/>
    </row>
    <row r="161" spans="2:15" ht="22.5" thickTop="1" thickBot="1" x14ac:dyDescent="0.3">
      <c r="B161" s="136"/>
      <c r="C161" s="137">
        <f>2019</f>
        <v>2019</v>
      </c>
      <c r="D161" s="138"/>
      <c r="E161" s="139">
        <v>2020</v>
      </c>
      <c r="F161" s="138"/>
      <c r="G161" s="139">
        <v>2021</v>
      </c>
      <c r="H161" s="138"/>
      <c r="I161" s="139">
        <v>2022</v>
      </c>
      <c r="J161" s="138"/>
      <c r="K161" s="139">
        <v>2023</v>
      </c>
      <c r="L161" s="138"/>
      <c r="M161" s="139">
        <v>2024</v>
      </c>
      <c r="N161" s="140"/>
      <c r="O161" s="141"/>
    </row>
    <row r="162" spans="2:15" ht="16.5" thickTop="1" thickBot="1" x14ac:dyDescent="0.3">
      <c r="B162" s="107"/>
      <c r="C162" s="142" t="s">
        <v>69</v>
      </c>
      <c r="D162" s="143" t="str">
        <f>CONCATENATE("var ",RIGHT(2019,2),"/",RIGHT(2018,2))</f>
        <v>var 19/18</v>
      </c>
      <c r="E162" s="144" t="s">
        <v>69</v>
      </c>
      <c r="F162" s="143" t="str">
        <f>CONCATENATE("var ",RIGHT(E161,2),"/",RIGHT(E161-1,2))</f>
        <v>var 20/19</v>
      </c>
      <c r="G162" s="144" t="s">
        <v>69</v>
      </c>
      <c r="H162" s="143" t="str">
        <f>CONCATENATE("var ",RIGHT(G161,2),"/",RIGHT(G161-1,2))</f>
        <v>var 21/20</v>
      </c>
      <c r="I162" s="144" t="s">
        <v>69</v>
      </c>
      <c r="J162" s="143" t="str">
        <f>CONCATENATE("var ",RIGHT(I161,2),"/",RIGHT(I161-1,2))</f>
        <v>var 22/21</v>
      </c>
      <c r="K162" s="144" t="s">
        <v>69</v>
      </c>
      <c r="L162" s="143" t="str">
        <f>CONCATENATE("var ",RIGHT(K161,2),"/",RIGHT(K161-1,2))</f>
        <v>var 23/22</v>
      </c>
      <c r="M162" s="144" t="s">
        <v>69</v>
      </c>
      <c r="N162" s="143" t="str">
        <f>CONCATENATE("var ",RIGHT(M161,2),"/",RIGHT(M161-1,2))</f>
        <v>var 24/23</v>
      </c>
      <c r="O162" s="143" t="str">
        <f>CONCATENATE("var ",RIGHT(M161,2),"/",RIGHT(2019,2))</f>
        <v>var 24/19</v>
      </c>
    </row>
    <row r="163" spans="2:15" x14ac:dyDescent="0.25">
      <c r="B163" s="145" t="s">
        <v>71</v>
      </c>
      <c r="C163" s="146">
        <v>1272</v>
      </c>
      <c r="D163" s="147">
        <v>-0.23832335329341314</v>
      </c>
      <c r="E163" s="146">
        <v>1411</v>
      </c>
      <c r="F163" s="147">
        <f t="shared" ref="F163:L175" si="20">IFERROR(E163/C163-1,"-")</f>
        <v>0.10927672955974832</v>
      </c>
      <c r="G163" s="146">
        <v>1035</v>
      </c>
      <c r="H163" s="147">
        <f t="shared" si="20"/>
        <v>-0.26647767540751244</v>
      </c>
      <c r="I163" s="146">
        <v>1353</v>
      </c>
      <c r="J163" s="147">
        <f t="shared" si="20"/>
        <v>0.30724637681159428</v>
      </c>
      <c r="K163" s="146">
        <v>1657</v>
      </c>
      <c r="L163" s="147">
        <f t="shared" si="20"/>
        <v>0.22468588322246852</v>
      </c>
      <c r="M163" s="146">
        <v>1470</v>
      </c>
      <c r="N163" s="147">
        <f t="shared" ref="N163:N169" si="21">IFERROR(M163/K163-1,"-")</f>
        <v>-0.11285455642727826</v>
      </c>
      <c r="O163" s="147">
        <f>M163/C163-1</f>
        <v>0.15566037735849059</v>
      </c>
    </row>
    <row r="164" spans="2:15" x14ac:dyDescent="0.25">
      <c r="B164" s="145" t="s">
        <v>73</v>
      </c>
      <c r="C164" s="146">
        <v>1663</v>
      </c>
      <c r="D164" s="147">
        <v>-0.1958413926499033</v>
      </c>
      <c r="E164" s="146">
        <v>1560</v>
      </c>
      <c r="F164" s="147">
        <f t="shared" si="20"/>
        <v>-6.1936259771497304E-2</v>
      </c>
      <c r="G164" s="146">
        <v>945</v>
      </c>
      <c r="H164" s="147">
        <f t="shared" si="20"/>
        <v>-0.39423076923076927</v>
      </c>
      <c r="I164" s="146">
        <v>2904</v>
      </c>
      <c r="J164" s="147">
        <f t="shared" si="20"/>
        <v>2.0730158730158732</v>
      </c>
      <c r="K164" s="146">
        <v>2192</v>
      </c>
      <c r="L164" s="147">
        <f t="shared" si="20"/>
        <v>-0.24517906336088158</v>
      </c>
      <c r="M164" s="146">
        <v>2057</v>
      </c>
      <c r="N164" s="147">
        <f t="shared" si="21"/>
        <v>-6.1587591240875872E-2</v>
      </c>
      <c r="O164" s="147">
        <f>IFERROR(M164/C164-1,"-")</f>
        <v>0.23692122669873728</v>
      </c>
    </row>
    <row r="165" spans="2:15" x14ac:dyDescent="0.25">
      <c r="B165" s="145" t="s">
        <v>75</v>
      </c>
      <c r="C165" s="146">
        <v>1659</v>
      </c>
      <c r="D165" s="147">
        <v>-0.32888349514563109</v>
      </c>
      <c r="E165" s="146">
        <v>592</v>
      </c>
      <c r="F165" s="147">
        <f t="shared" si="20"/>
        <v>-0.64315852923447858</v>
      </c>
      <c r="G165" s="146">
        <v>728</v>
      </c>
      <c r="H165" s="147">
        <f t="shared" si="20"/>
        <v>0.22972972972972983</v>
      </c>
      <c r="I165" s="146">
        <v>2196</v>
      </c>
      <c r="J165" s="147">
        <f t="shared" si="20"/>
        <v>2.0164835164835164</v>
      </c>
      <c r="K165" s="146">
        <v>1764</v>
      </c>
      <c r="L165" s="147">
        <f t="shared" si="20"/>
        <v>-0.19672131147540983</v>
      </c>
      <c r="M165" s="146">
        <v>2459</v>
      </c>
      <c r="N165" s="147">
        <f t="shared" si="21"/>
        <v>0.39399092970521532</v>
      </c>
      <c r="O165" s="147">
        <f t="shared" ref="O165:O169" si="22">IFERROR(M165/C165-1,"-")</f>
        <v>0.48221820373719115</v>
      </c>
    </row>
    <row r="166" spans="2:15" x14ac:dyDescent="0.25">
      <c r="B166" s="145" t="s">
        <v>77</v>
      </c>
      <c r="C166" s="146">
        <v>2167</v>
      </c>
      <c r="D166" s="147">
        <v>-0.31683480453972257</v>
      </c>
      <c r="E166" s="146">
        <v>0</v>
      </c>
      <c r="F166" s="147">
        <f t="shared" si="20"/>
        <v>-1</v>
      </c>
      <c r="G166" s="146">
        <v>473</v>
      </c>
      <c r="H166" s="147" t="str">
        <f t="shared" si="20"/>
        <v>-</v>
      </c>
      <c r="I166" s="146">
        <v>2930</v>
      </c>
      <c r="J166" s="147">
        <f t="shared" si="20"/>
        <v>5.1945031712473577</v>
      </c>
      <c r="K166" s="146">
        <v>2972</v>
      </c>
      <c r="L166" s="147">
        <f t="shared" si="20"/>
        <v>1.4334470989761039E-2</v>
      </c>
      <c r="M166" s="146">
        <v>3165</v>
      </c>
      <c r="N166" s="147">
        <f t="shared" si="21"/>
        <v>6.4939434724091472E-2</v>
      </c>
      <c r="O166" s="147">
        <f t="shared" si="22"/>
        <v>0.46054453161052145</v>
      </c>
    </row>
    <row r="167" spans="2:15" x14ac:dyDescent="0.25">
      <c r="B167" s="145" t="s">
        <v>79</v>
      </c>
      <c r="C167" s="146">
        <v>1414</v>
      </c>
      <c r="D167" s="147">
        <v>-0.32376853180296505</v>
      </c>
      <c r="E167" s="146">
        <v>0</v>
      </c>
      <c r="F167" s="147">
        <f t="shared" si="20"/>
        <v>-1</v>
      </c>
      <c r="G167" s="146">
        <v>899</v>
      </c>
      <c r="H167" s="147" t="str">
        <f t="shared" si="20"/>
        <v>-</v>
      </c>
      <c r="I167" s="146">
        <v>2517</v>
      </c>
      <c r="J167" s="147">
        <f t="shared" si="20"/>
        <v>1.799777530589544</v>
      </c>
      <c r="K167" s="146">
        <v>2516</v>
      </c>
      <c r="L167" s="147">
        <f t="shared" si="20"/>
        <v>-3.9729837107671528E-4</v>
      </c>
      <c r="M167" s="146">
        <v>2477</v>
      </c>
      <c r="N167" s="147">
        <f t="shared" si="21"/>
        <v>-1.5500794912559623E-2</v>
      </c>
      <c r="O167" s="147">
        <f t="shared" si="22"/>
        <v>0.7517680339462518</v>
      </c>
    </row>
    <row r="168" spans="2:15" x14ac:dyDescent="0.25">
      <c r="B168" s="145" t="s">
        <v>81</v>
      </c>
      <c r="C168" s="146">
        <v>1498</v>
      </c>
      <c r="D168" s="147">
        <v>-0.251</v>
      </c>
      <c r="E168" s="146">
        <v>0</v>
      </c>
      <c r="F168" s="147">
        <f t="shared" si="20"/>
        <v>-1</v>
      </c>
      <c r="G168" s="146">
        <v>377</v>
      </c>
      <c r="H168" s="147" t="str">
        <f t="shared" si="20"/>
        <v>-</v>
      </c>
      <c r="I168" s="146">
        <v>1955</v>
      </c>
      <c r="J168" s="147">
        <f t="shared" si="20"/>
        <v>4.1856763925729439</v>
      </c>
      <c r="K168" s="146">
        <v>1820</v>
      </c>
      <c r="L168" s="147">
        <f t="shared" si="20"/>
        <v>-6.9053708439897665E-2</v>
      </c>
      <c r="M168" s="146">
        <v>1716</v>
      </c>
      <c r="N168" s="147">
        <f t="shared" si="21"/>
        <v>-5.7142857142857162E-2</v>
      </c>
      <c r="O168" s="147">
        <f t="shared" si="22"/>
        <v>0.14552736982643522</v>
      </c>
    </row>
    <row r="169" spans="2:15" x14ac:dyDescent="0.25">
      <c r="B169" s="145" t="s">
        <v>83</v>
      </c>
      <c r="C169" s="146">
        <v>2067</v>
      </c>
      <c r="D169" s="147">
        <v>-9.4612352168199743E-2</v>
      </c>
      <c r="E169" s="146">
        <v>0</v>
      </c>
      <c r="F169" s="147">
        <f t="shared" si="20"/>
        <v>-1</v>
      </c>
      <c r="G169" s="146">
        <v>1143</v>
      </c>
      <c r="H169" s="147" t="str">
        <f t="shared" si="20"/>
        <v>-</v>
      </c>
      <c r="I169" s="146">
        <v>2623</v>
      </c>
      <c r="J169" s="147">
        <f t="shared" si="20"/>
        <v>1.294838145231846</v>
      </c>
      <c r="K169" s="146">
        <v>1969</v>
      </c>
      <c r="L169" s="147">
        <f t="shared" si="20"/>
        <v>-0.24933282500953102</v>
      </c>
      <c r="M169" s="146">
        <v>1892</v>
      </c>
      <c r="N169" s="147">
        <f t="shared" si="21"/>
        <v>-3.9106145251396662E-2</v>
      </c>
      <c r="O169" s="147">
        <f t="shared" si="22"/>
        <v>-8.4663763909046952E-2</v>
      </c>
    </row>
    <row r="170" spans="2:15" x14ac:dyDescent="0.25">
      <c r="B170" s="145" t="s">
        <v>85</v>
      </c>
      <c r="C170" s="146">
        <v>1971</v>
      </c>
      <c r="D170" s="147">
        <v>1.5243902439023849E-3</v>
      </c>
      <c r="E170" s="146">
        <v>877</v>
      </c>
      <c r="F170" s="147">
        <f t="shared" si="20"/>
        <v>-0.5550481988838154</v>
      </c>
      <c r="G170" s="146">
        <v>1745</v>
      </c>
      <c r="H170" s="147">
        <f t="shared" si="20"/>
        <v>0.98973774230330669</v>
      </c>
      <c r="I170" s="146">
        <v>2466</v>
      </c>
      <c r="J170" s="147">
        <f t="shared" si="20"/>
        <v>0.41318051575931225</v>
      </c>
      <c r="K170" s="146">
        <v>2255</v>
      </c>
      <c r="L170" s="147">
        <f t="shared" si="20"/>
        <v>-8.5563665855636684E-2</v>
      </c>
      <c r="M170" s="146"/>
      <c r="N170" s="147"/>
      <c r="O170" s="147"/>
    </row>
    <row r="171" spans="2:15" x14ac:dyDescent="0.25">
      <c r="B171" s="145" t="s">
        <v>87</v>
      </c>
      <c r="C171" s="146">
        <v>1513</v>
      </c>
      <c r="D171" s="147">
        <v>-0.24236354531797699</v>
      </c>
      <c r="E171" s="146">
        <v>256</v>
      </c>
      <c r="F171" s="147">
        <f t="shared" si="20"/>
        <v>-0.83079973562458687</v>
      </c>
      <c r="G171" s="146">
        <v>1185</v>
      </c>
      <c r="H171" s="147">
        <f t="shared" si="20"/>
        <v>3.62890625</v>
      </c>
      <c r="I171" s="146">
        <v>1641</v>
      </c>
      <c r="J171" s="147">
        <f t="shared" si="20"/>
        <v>0.38481012658227853</v>
      </c>
      <c r="K171" s="146">
        <v>2059</v>
      </c>
      <c r="L171" s="147">
        <f t="shared" si="20"/>
        <v>0.25472273004265689</v>
      </c>
      <c r="M171" s="146"/>
      <c r="N171" s="147"/>
      <c r="O171" s="147"/>
    </row>
    <row r="172" spans="2:15" x14ac:dyDescent="0.25">
      <c r="B172" s="145" t="s">
        <v>89</v>
      </c>
      <c r="C172" s="146">
        <v>1970</v>
      </c>
      <c r="D172" s="147">
        <v>-5.8317399617590859E-2</v>
      </c>
      <c r="E172" s="146">
        <v>841</v>
      </c>
      <c r="F172" s="147">
        <f t="shared" si="20"/>
        <v>-0.57309644670050763</v>
      </c>
      <c r="G172" s="146">
        <v>2808</v>
      </c>
      <c r="H172" s="147">
        <f t="shared" si="20"/>
        <v>2.3388822829964329</v>
      </c>
      <c r="I172" s="146">
        <v>2797</v>
      </c>
      <c r="J172" s="147">
        <f t="shared" si="20"/>
        <v>-3.9173789173788665E-3</v>
      </c>
      <c r="K172" s="146">
        <v>2556</v>
      </c>
      <c r="L172" s="147">
        <f t="shared" si="20"/>
        <v>-8.6163746871648184E-2</v>
      </c>
      <c r="M172" s="146"/>
      <c r="N172" s="147"/>
      <c r="O172" s="147"/>
    </row>
    <row r="173" spans="2:15" x14ac:dyDescent="0.25">
      <c r="B173" s="145" t="s">
        <v>91</v>
      </c>
      <c r="C173" s="146">
        <v>1104</v>
      </c>
      <c r="D173" s="147">
        <v>-0.13682564503518369</v>
      </c>
      <c r="E173" s="146">
        <v>60</v>
      </c>
      <c r="F173" s="147">
        <f t="shared" si="20"/>
        <v>-0.94565217391304346</v>
      </c>
      <c r="G173" s="146">
        <v>2009</v>
      </c>
      <c r="H173" s="147">
        <f t="shared" si="20"/>
        <v>32.483333333333334</v>
      </c>
      <c r="I173" s="146">
        <v>1616</v>
      </c>
      <c r="J173" s="147">
        <f t="shared" si="20"/>
        <v>-0.19561971129915379</v>
      </c>
      <c r="K173" s="146">
        <v>1504</v>
      </c>
      <c r="L173" s="147">
        <f t="shared" si="20"/>
        <v>-6.9306930693069257E-2</v>
      </c>
      <c r="M173" s="146"/>
      <c r="N173" s="147"/>
      <c r="O173" s="147"/>
    </row>
    <row r="174" spans="2:15" x14ac:dyDescent="0.25">
      <c r="B174" s="145" t="s">
        <v>93</v>
      </c>
      <c r="C174" s="146">
        <v>1324</v>
      </c>
      <c r="D174" s="147">
        <v>-4.1968162083936278E-2</v>
      </c>
      <c r="E174" s="146">
        <v>767</v>
      </c>
      <c r="F174" s="147">
        <f t="shared" si="20"/>
        <v>-0.42069486404833834</v>
      </c>
      <c r="G174" s="146">
        <v>1899</v>
      </c>
      <c r="H174" s="147">
        <f t="shared" si="20"/>
        <v>1.4758800521512385</v>
      </c>
      <c r="I174" s="146">
        <v>1942</v>
      </c>
      <c r="J174" s="147">
        <f t="shared" si="20"/>
        <v>2.2643496577145816E-2</v>
      </c>
      <c r="K174" s="146">
        <v>1825</v>
      </c>
      <c r="L174" s="147">
        <f t="shared" si="20"/>
        <v>-6.0247167868177187E-2</v>
      </c>
      <c r="M174" s="146"/>
      <c r="N174" s="147"/>
      <c r="O174" s="147"/>
    </row>
    <row r="175" spans="2:15" ht="15.75" x14ac:dyDescent="0.25">
      <c r="B175" s="148" t="s">
        <v>30</v>
      </c>
      <c r="C175" s="149">
        <v>19622</v>
      </c>
      <c r="D175" s="150">
        <v>-0.19825120536079099</v>
      </c>
      <c r="E175" s="149">
        <v>6586</v>
      </c>
      <c r="F175" s="150">
        <f t="shared" si="20"/>
        <v>-0.6643563347263276</v>
      </c>
      <c r="G175" s="149">
        <v>15246</v>
      </c>
      <c r="H175" s="150">
        <f t="shared" si="20"/>
        <v>1.3149104160340115</v>
      </c>
      <c r="I175" s="149">
        <v>26940</v>
      </c>
      <c r="J175" s="150">
        <f t="shared" si="20"/>
        <v>0.7670208579299489</v>
      </c>
      <c r="K175" s="149">
        <v>25089</v>
      </c>
      <c r="L175" s="150">
        <f t="shared" si="20"/>
        <v>-6.8708240534521181E-2</v>
      </c>
      <c r="M175" s="149">
        <v>15236</v>
      </c>
      <c r="N175" s="150">
        <v>2.3237071860308989E-2</v>
      </c>
      <c r="O175" s="150">
        <v>0.29778534923339017</v>
      </c>
    </row>
    <row r="176" spans="2:15" ht="6" customHeight="1" x14ac:dyDescent="0.25"/>
    <row r="177" spans="1:16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5"/>
      <c r="L177" s="129"/>
      <c r="M177" s="129"/>
      <c r="N177" s="129"/>
      <c r="O177" s="129"/>
    </row>
    <row r="180" spans="1:16" ht="48.75" customHeight="1" thickBot="1" x14ac:dyDescent="0.3">
      <c r="B180" s="12" t="s">
        <v>244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" t="s">
        <v>117</v>
      </c>
    </row>
    <row r="181" spans="1:16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P181" s="1" t="s">
        <v>118</v>
      </c>
    </row>
    <row r="182" spans="1:16" ht="22.5" thickTop="1" thickBot="1" x14ac:dyDescent="0.3">
      <c r="B182" s="152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5"/>
    </row>
    <row r="183" spans="1:16" ht="22.5" thickTop="1" thickBot="1" x14ac:dyDescent="0.3">
      <c r="B183" s="136"/>
      <c r="C183" s="137">
        <f>2019</f>
        <v>2019</v>
      </c>
      <c r="D183" s="138"/>
      <c r="E183" s="139">
        <v>2020</v>
      </c>
      <c r="F183" s="138"/>
      <c r="G183" s="139">
        <v>2021</v>
      </c>
      <c r="H183" s="138"/>
      <c r="I183" s="139">
        <v>2022</v>
      </c>
      <c r="J183" s="138"/>
      <c r="K183" s="139">
        <v>2023</v>
      </c>
      <c r="L183" s="138"/>
      <c r="M183" s="139">
        <v>2024</v>
      </c>
      <c r="N183" s="140"/>
      <c r="O183" s="141"/>
    </row>
    <row r="184" spans="1:16" ht="16.5" thickTop="1" thickBot="1" x14ac:dyDescent="0.3">
      <c r="B184" s="107"/>
      <c r="C184" s="142" t="s">
        <v>69</v>
      </c>
      <c r="D184" s="143" t="str">
        <f>CONCATENATE("var ",RIGHT(2019,2),"/",RIGHT(2018,2))</f>
        <v>var 19/18</v>
      </c>
      <c r="E184" s="144" t="s">
        <v>69</v>
      </c>
      <c r="F184" s="143" t="str">
        <f>CONCATENATE("var ",RIGHT(E183,2),"/",RIGHT(E183-1,2))</f>
        <v>var 20/19</v>
      </c>
      <c r="G184" s="144" t="s">
        <v>69</v>
      </c>
      <c r="H184" s="143" t="str">
        <f>CONCATENATE("var ",RIGHT(G183,2),"/",RIGHT(G183-1,2))</f>
        <v>var 21/20</v>
      </c>
      <c r="I184" s="144" t="s">
        <v>69</v>
      </c>
      <c r="J184" s="143" t="str">
        <f>CONCATENATE("var ",RIGHT(I183,2),"/",RIGHT(I183-1,2))</f>
        <v>var 22/21</v>
      </c>
      <c r="K184" s="144" t="s">
        <v>69</v>
      </c>
      <c r="L184" s="143" t="str">
        <f>CONCATENATE("var ",RIGHT(K183,2),"/",RIGHT(K183-1,2))</f>
        <v>var 23/22</v>
      </c>
      <c r="M184" s="144" t="s">
        <v>69</v>
      </c>
      <c r="N184" s="143" t="str">
        <f>CONCATENATE("var ",RIGHT(M183,2),"/",RIGHT(M183-1,2))</f>
        <v>var 24/23</v>
      </c>
      <c r="O184" s="143" t="str">
        <f>CONCATENATE("var ",RIGHT(M183,2),"/",RIGHT(2019,2))</f>
        <v>var 24/19</v>
      </c>
    </row>
    <row r="185" spans="1:16" x14ac:dyDescent="0.25">
      <c r="A185" s="151"/>
      <c r="B185" s="145" t="s">
        <v>71</v>
      </c>
      <c r="C185" s="146">
        <v>308</v>
      </c>
      <c r="D185" s="147">
        <v>-0.21227621483375958</v>
      </c>
      <c r="E185" s="146">
        <v>313</v>
      </c>
      <c r="F185" s="147">
        <f t="shared" ref="F185:L197" si="23">IFERROR(E185/C185-1,"-")</f>
        <v>1.6233766233766156E-2</v>
      </c>
      <c r="G185" s="146">
        <v>175</v>
      </c>
      <c r="H185" s="147">
        <f t="shared" si="23"/>
        <v>-0.4408945686900958</v>
      </c>
      <c r="I185" s="146">
        <v>418</v>
      </c>
      <c r="J185" s="147">
        <f t="shared" si="23"/>
        <v>1.3885714285714288</v>
      </c>
      <c r="K185" s="146">
        <v>363</v>
      </c>
      <c r="L185" s="147">
        <f t="shared" si="23"/>
        <v>-0.13157894736842102</v>
      </c>
      <c r="M185" s="146">
        <v>373</v>
      </c>
      <c r="N185" s="147">
        <f t="shared" ref="N185:N196" si="24">IFERROR(M185/K185-1,"-")</f>
        <v>2.7548209366391241E-2</v>
      </c>
      <c r="O185" s="147">
        <f>M185/C185-1</f>
        <v>0.21103896103896114</v>
      </c>
    </row>
    <row r="186" spans="1:16" x14ac:dyDescent="0.25">
      <c r="B186" s="145" t="s">
        <v>73</v>
      </c>
      <c r="C186" s="146">
        <v>300</v>
      </c>
      <c r="D186" s="147">
        <v>-0.27360774818401934</v>
      </c>
      <c r="E186" s="146">
        <v>321</v>
      </c>
      <c r="F186" s="147">
        <f t="shared" si="23"/>
        <v>7.0000000000000062E-2</v>
      </c>
      <c r="G186" s="146">
        <v>18</v>
      </c>
      <c r="H186" s="147">
        <f t="shared" si="23"/>
        <v>-0.94392523364485981</v>
      </c>
      <c r="I186" s="146">
        <v>389</v>
      </c>
      <c r="J186" s="147">
        <f t="shared" si="23"/>
        <v>20.611111111111111</v>
      </c>
      <c r="K186" s="146">
        <v>445</v>
      </c>
      <c r="L186" s="147">
        <f t="shared" si="23"/>
        <v>0.14395886889460163</v>
      </c>
      <c r="M186" s="146">
        <v>462</v>
      </c>
      <c r="N186" s="147">
        <f t="shared" si="24"/>
        <v>3.8202247191011285E-2</v>
      </c>
      <c r="O186" s="147">
        <f>IFERROR(M186/C186-1,"-")</f>
        <v>0.54</v>
      </c>
    </row>
    <row r="187" spans="1:16" x14ac:dyDescent="0.25">
      <c r="B187" s="145" t="s">
        <v>75</v>
      </c>
      <c r="C187" s="146">
        <v>369</v>
      </c>
      <c r="D187" s="147">
        <v>-2.3809523809523836E-2</v>
      </c>
      <c r="E187" s="146">
        <v>227</v>
      </c>
      <c r="F187" s="147">
        <f t="shared" si="23"/>
        <v>-0.38482384823848237</v>
      </c>
      <c r="G187" s="146">
        <v>20</v>
      </c>
      <c r="H187" s="147">
        <f t="shared" si="23"/>
        <v>-0.91189427312775329</v>
      </c>
      <c r="I187" s="146">
        <v>354</v>
      </c>
      <c r="J187" s="147">
        <f t="shared" si="23"/>
        <v>16.7</v>
      </c>
      <c r="K187" s="146">
        <v>318</v>
      </c>
      <c r="L187" s="147">
        <f t="shared" si="23"/>
        <v>-0.10169491525423724</v>
      </c>
      <c r="M187" s="146">
        <v>592</v>
      </c>
      <c r="N187" s="147">
        <f t="shared" si="24"/>
        <v>0.86163522012578619</v>
      </c>
      <c r="O187" s="147">
        <f t="shared" ref="O187:O196" si="25">IFERROR(M187/C187-1,"-")</f>
        <v>0.60433604336043367</v>
      </c>
    </row>
    <row r="188" spans="1:16" x14ac:dyDescent="0.25">
      <c r="B188" s="145" t="s">
        <v>77</v>
      </c>
      <c r="C188" s="146">
        <v>400</v>
      </c>
      <c r="D188" s="147">
        <v>0.16279069767441867</v>
      </c>
      <c r="E188" s="146">
        <v>0</v>
      </c>
      <c r="F188" s="147">
        <f t="shared" si="23"/>
        <v>-1</v>
      </c>
      <c r="G188" s="146">
        <v>33</v>
      </c>
      <c r="H188" s="147" t="str">
        <f t="shared" si="23"/>
        <v>-</v>
      </c>
      <c r="I188" s="146">
        <v>556</v>
      </c>
      <c r="J188" s="147">
        <f t="shared" si="23"/>
        <v>15.848484848484848</v>
      </c>
      <c r="K188" s="146">
        <v>355</v>
      </c>
      <c r="L188" s="147">
        <f t="shared" si="23"/>
        <v>-0.36151079136690645</v>
      </c>
      <c r="M188" s="146">
        <v>404</v>
      </c>
      <c r="N188" s="147">
        <f t="shared" si="24"/>
        <v>0.13802816901408455</v>
      </c>
      <c r="O188" s="147">
        <f t="shared" si="25"/>
        <v>1.0000000000000009E-2</v>
      </c>
    </row>
    <row r="189" spans="1:16" x14ac:dyDescent="0.25">
      <c r="B189" s="145" t="s">
        <v>79</v>
      </c>
      <c r="C189" s="146">
        <v>233</v>
      </c>
      <c r="D189" s="147">
        <v>-7.5396825396825351E-2</v>
      </c>
      <c r="E189" s="146">
        <v>0</v>
      </c>
      <c r="F189" s="147">
        <f t="shared" si="23"/>
        <v>-1</v>
      </c>
      <c r="G189" s="146">
        <v>120</v>
      </c>
      <c r="H189" s="147" t="str">
        <f t="shared" si="23"/>
        <v>-</v>
      </c>
      <c r="I189" s="146">
        <v>214</v>
      </c>
      <c r="J189" s="147">
        <f t="shared" si="23"/>
        <v>0.78333333333333344</v>
      </c>
      <c r="K189" s="146">
        <v>518</v>
      </c>
      <c r="L189" s="147">
        <f t="shared" si="23"/>
        <v>1.4205607476635516</v>
      </c>
      <c r="M189" s="146">
        <v>597</v>
      </c>
      <c r="N189" s="147">
        <f t="shared" si="24"/>
        <v>0.15250965250965254</v>
      </c>
      <c r="O189" s="147">
        <f t="shared" si="25"/>
        <v>1.5622317596566524</v>
      </c>
    </row>
    <row r="190" spans="1:16" x14ac:dyDescent="0.25">
      <c r="B190" s="145" t="s">
        <v>120</v>
      </c>
      <c r="C190" s="146">
        <v>238</v>
      </c>
      <c r="D190" s="147">
        <v>-0.17073170731707321</v>
      </c>
      <c r="E190" s="146">
        <v>0</v>
      </c>
      <c r="F190" s="147">
        <f t="shared" si="23"/>
        <v>-1</v>
      </c>
      <c r="G190" s="146">
        <v>86</v>
      </c>
      <c r="H190" s="147" t="str">
        <f t="shared" si="23"/>
        <v>-</v>
      </c>
      <c r="I190" s="146">
        <v>248</v>
      </c>
      <c r="J190" s="147">
        <f t="shared" si="23"/>
        <v>1.8837209302325579</v>
      </c>
      <c r="K190" s="146">
        <v>365</v>
      </c>
      <c r="L190" s="147">
        <f t="shared" si="23"/>
        <v>0.47177419354838701</v>
      </c>
      <c r="M190" s="146">
        <v>533</v>
      </c>
      <c r="N190" s="147">
        <f t="shared" si="24"/>
        <v>0.46027397260273983</v>
      </c>
      <c r="O190" s="147">
        <f t="shared" si="25"/>
        <v>1.2394957983193278</v>
      </c>
    </row>
    <row r="191" spans="1:16" x14ac:dyDescent="0.25">
      <c r="B191" s="145" t="s">
        <v>83</v>
      </c>
      <c r="C191" s="146">
        <v>600</v>
      </c>
      <c r="D191" s="147">
        <v>0.63934426229508201</v>
      </c>
      <c r="E191" s="146">
        <v>0</v>
      </c>
      <c r="F191" s="147">
        <f t="shared" si="23"/>
        <v>-1</v>
      </c>
      <c r="G191" s="146">
        <v>202</v>
      </c>
      <c r="H191" s="147" t="str">
        <f t="shared" si="23"/>
        <v>-</v>
      </c>
      <c r="I191" s="146">
        <v>528</v>
      </c>
      <c r="J191" s="147">
        <f t="shared" si="23"/>
        <v>1.613861386138614</v>
      </c>
      <c r="K191" s="146">
        <v>693</v>
      </c>
      <c r="L191" s="147">
        <f t="shared" si="23"/>
        <v>0.3125</v>
      </c>
      <c r="M191" s="146">
        <v>628</v>
      </c>
      <c r="N191" s="147">
        <f t="shared" si="24"/>
        <v>-9.3795093795093765E-2</v>
      </c>
      <c r="O191" s="147">
        <f t="shared" si="25"/>
        <v>4.6666666666666634E-2</v>
      </c>
    </row>
    <row r="192" spans="1:16" x14ac:dyDescent="0.25">
      <c r="B192" s="145" t="s">
        <v>85</v>
      </c>
      <c r="C192" s="146">
        <v>380</v>
      </c>
      <c r="D192" s="147">
        <v>0.30584192439862545</v>
      </c>
      <c r="E192" s="146">
        <v>538</v>
      </c>
      <c r="F192" s="147">
        <f t="shared" si="23"/>
        <v>0.41578947368421049</v>
      </c>
      <c r="G192" s="146">
        <v>605</v>
      </c>
      <c r="H192" s="147">
        <f t="shared" si="23"/>
        <v>0.12453531598513012</v>
      </c>
      <c r="I192" s="146">
        <v>262</v>
      </c>
      <c r="J192" s="147">
        <f t="shared" si="23"/>
        <v>-0.56694214876033056</v>
      </c>
      <c r="K192" s="146">
        <v>497</v>
      </c>
      <c r="L192" s="147">
        <f t="shared" si="23"/>
        <v>0.89694656488549618</v>
      </c>
      <c r="M192" s="146"/>
      <c r="N192" s="147"/>
      <c r="O192" s="147"/>
    </row>
    <row r="193" spans="2:16" x14ac:dyDescent="0.25">
      <c r="B193" s="145" t="s">
        <v>87</v>
      </c>
      <c r="C193" s="146">
        <v>373</v>
      </c>
      <c r="D193" s="147">
        <v>-0.27431906614785995</v>
      </c>
      <c r="E193" s="146">
        <v>168</v>
      </c>
      <c r="F193" s="147">
        <f t="shared" si="23"/>
        <v>-0.54959785522788196</v>
      </c>
      <c r="G193" s="146">
        <v>500</v>
      </c>
      <c r="H193" s="147">
        <f t="shared" si="23"/>
        <v>1.9761904761904763</v>
      </c>
      <c r="I193" s="146">
        <v>331</v>
      </c>
      <c r="J193" s="147">
        <f t="shared" si="23"/>
        <v>-0.33799999999999997</v>
      </c>
      <c r="K193" s="146">
        <v>339</v>
      </c>
      <c r="L193" s="147">
        <f t="shared" si="23"/>
        <v>2.4169184290030232E-2</v>
      </c>
      <c r="M193" s="146"/>
      <c r="N193" s="147"/>
      <c r="O193" s="147"/>
    </row>
    <row r="194" spans="2:16" x14ac:dyDescent="0.25">
      <c r="B194" s="145" t="s">
        <v>89</v>
      </c>
      <c r="C194" s="146">
        <v>272</v>
      </c>
      <c r="D194" s="147">
        <v>-0.27466666666666661</v>
      </c>
      <c r="E194" s="146">
        <v>84</v>
      </c>
      <c r="F194" s="147">
        <f t="shared" si="23"/>
        <v>-0.69117647058823528</v>
      </c>
      <c r="G194" s="146">
        <v>408</v>
      </c>
      <c r="H194" s="147">
        <f t="shared" si="23"/>
        <v>3.8571428571428568</v>
      </c>
      <c r="I194" s="146">
        <v>379</v>
      </c>
      <c r="J194" s="147">
        <f t="shared" si="23"/>
        <v>-7.1078431372548989E-2</v>
      </c>
      <c r="K194" s="146">
        <v>638</v>
      </c>
      <c r="L194" s="147">
        <f t="shared" si="23"/>
        <v>0.68337730870712399</v>
      </c>
      <c r="M194" s="146"/>
      <c r="N194" s="147"/>
      <c r="O194" s="147"/>
    </row>
    <row r="195" spans="2:16" x14ac:dyDescent="0.25">
      <c r="B195" s="145" t="s">
        <v>91</v>
      </c>
      <c r="C195" s="146">
        <v>320</v>
      </c>
      <c r="D195" s="147">
        <v>5.9602649006622599E-2</v>
      </c>
      <c r="E195" s="146">
        <v>72</v>
      </c>
      <c r="F195" s="147">
        <f t="shared" si="23"/>
        <v>-0.77500000000000002</v>
      </c>
      <c r="G195" s="146">
        <v>628</v>
      </c>
      <c r="H195" s="147">
        <f t="shared" si="23"/>
        <v>7.7222222222222214</v>
      </c>
      <c r="I195" s="146">
        <v>412</v>
      </c>
      <c r="J195" s="147">
        <f t="shared" si="23"/>
        <v>-0.3439490445859873</v>
      </c>
      <c r="K195" s="146">
        <v>437</v>
      </c>
      <c r="L195" s="147">
        <f t="shared" si="23"/>
        <v>6.0679611650485521E-2</v>
      </c>
      <c r="M195" s="146"/>
      <c r="N195" s="147"/>
      <c r="O195" s="147"/>
    </row>
    <row r="196" spans="2:16" x14ac:dyDescent="0.25">
      <c r="B196" s="145" t="s">
        <v>93</v>
      </c>
      <c r="C196" s="146">
        <v>432</v>
      </c>
      <c r="D196" s="147">
        <v>-6.8965517241379448E-3</v>
      </c>
      <c r="E196" s="146">
        <v>126</v>
      </c>
      <c r="F196" s="147">
        <f t="shared" si="23"/>
        <v>-0.70833333333333326</v>
      </c>
      <c r="G196" s="146">
        <v>549</v>
      </c>
      <c r="H196" s="147">
        <f t="shared" si="23"/>
        <v>3.3571428571428568</v>
      </c>
      <c r="I196" s="146">
        <v>478</v>
      </c>
      <c r="J196" s="147">
        <f t="shared" si="23"/>
        <v>-0.12932604735883424</v>
      </c>
      <c r="K196" s="146">
        <v>522</v>
      </c>
      <c r="L196" s="147">
        <f t="shared" si="23"/>
        <v>9.2050209205020828E-2</v>
      </c>
      <c r="M196" s="146"/>
      <c r="N196" s="147"/>
      <c r="O196" s="147"/>
    </row>
    <row r="197" spans="2:16" ht="15.75" x14ac:dyDescent="0.25">
      <c r="B197" s="148" t="s">
        <v>30</v>
      </c>
      <c r="C197" s="149">
        <v>4225</v>
      </c>
      <c r="D197" s="150">
        <v>-2.8288868445262239E-2</v>
      </c>
      <c r="E197" s="149">
        <v>1935</v>
      </c>
      <c r="F197" s="150">
        <f t="shared" si="23"/>
        <v>-0.5420118343195266</v>
      </c>
      <c r="G197" s="149">
        <v>3344</v>
      </c>
      <c r="H197" s="150">
        <f t="shared" si="23"/>
        <v>0.72816537467700249</v>
      </c>
      <c r="I197" s="149">
        <v>4569</v>
      </c>
      <c r="J197" s="150">
        <f t="shared" si="23"/>
        <v>0.36632775119617222</v>
      </c>
      <c r="K197" s="149">
        <v>5490</v>
      </c>
      <c r="L197" s="150">
        <f t="shared" si="23"/>
        <v>0.20157583716349303</v>
      </c>
      <c r="M197" s="149">
        <v>3589</v>
      </c>
      <c r="N197" s="150">
        <v>0.17402682368334976</v>
      </c>
      <c r="O197" s="150">
        <v>0.46609477124182996</v>
      </c>
    </row>
    <row r="198" spans="2:16" ht="6" customHeight="1" x14ac:dyDescent="0.25"/>
    <row r="199" spans="2:16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</row>
    <row r="200" spans="2:16" x14ac:dyDescent="0.25">
      <c r="K200" s="151"/>
    </row>
    <row r="201" spans="2:16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</row>
    <row r="202" spans="2:16" ht="48.75" customHeight="1" thickBot="1" x14ac:dyDescent="0.3">
      <c r="B202" s="12" t="s">
        <v>245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" t="s">
        <v>121</v>
      </c>
    </row>
    <row r="203" spans="2:16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P203" s="1" t="s">
        <v>122</v>
      </c>
    </row>
    <row r="204" spans="2:16" ht="22.5" thickTop="1" thickBot="1" x14ac:dyDescent="0.3">
      <c r="B204" s="152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5"/>
    </row>
    <row r="205" spans="2:16" ht="22.5" thickTop="1" thickBot="1" x14ac:dyDescent="0.3">
      <c r="B205" s="136"/>
      <c r="C205" s="137">
        <f>2019</f>
        <v>2019</v>
      </c>
      <c r="D205" s="138"/>
      <c r="E205" s="139">
        <v>2020</v>
      </c>
      <c r="F205" s="138"/>
      <c r="G205" s="139">
        <v>2021</v>
      </c>
      <c r="H205" s="138"/>
      <c r="I205" s="139">
        <v>2022</v>
      </c>
      <c r="J205" s="138"/>
      <c r="K205" s="139">
        <v>2023</v>
      </c>
      <c r="L205" s="138"/>
      <c r="M205" s="139">
        <v>2024</v>
      </c>
      <c r="N205" s="140"/>
      <c r="O205" s="141"/>
    </row>
    <row r="206" spans="2:16" ht="16.5" thickTop="1" thickBot="1" x14ac:dyDescent="0.3">
      <c r="B206" s="107"/>
      <c r="C206" s="142" t="s">
        <v>69</v>
      </c>
      <c r="D206" s="143" t="str">
        <f>CONCATENATE("var ",RIGHT(2019,2),"/",RIGHT(2018,2))</f>
        <v>var 19/18</v>
      </c>
      <c r="E206" s="144" t="s">
        <v>69</v>
      </c>
      <c r="F206" s="143" t="str">
        <f>CONCATENATE("var ",RIGHT(E205,2),"/",RIGHT(E205-1,2))</f>
        <v>var 20/19</v>
      </c>
      <c r="G206" s="144" t="s">
        <v>69</v>
      </c>
      <c r="H206" s="143" t="str">
        <f>CONCATENATE("var ",RIGHT(G205,2),"/",RIGHT(G205-1,2))</f>
        <v>var 21/20</v>
      </c>
      <c r="I206" s="144" t="s">
        <v>69</v>
      </c>
      <c r="J206" s="143" t="str">
        <f>CONCATENATE("var ",RIGHT(I205,2),"/",RIGHT(I205-1,2))</f>
        <v>var 22/21</v>
      </c>
      <c r="K206" s="144" t="s">
        <v>69</v>
      </c>
      <c r="L206" s="143" t="str">
        <f>CONCATENATE("var ",RIGHT(K205,2),"/",RIGHT(K205-1,2))</f>
        <v>var 23/22</v>
      </c>
      <c r="M206" s="144" t="s">
        <v>69</v>
      </c>
      <c r="N206" s="143" t="str">
        <f>CONCATENATE("var ",RIGHT(M205,2),"/",RIGHT(M205-1,2))</f>
        <v>var 24/23</v>
      </c>
      <c r="O206" s="143" t="str">
        <f>CONCATENATE("var ",RIGHT(M205,2),"/",RIGHT(2019,2))</f>
        <v>var 24/19</v>
      </c>
    </row>
    <row r="207" spans="2:16" x14ac:dyDescent="0.25">
      <c r="B207" s="145" t="s">
        <v>71</v>
      </c>
      <c r="C207" s="146">
        <v>275</v>
      </c>
      <c r="D207" s="147">
        <v>-0.11575562700964626</v>
      </c>
      <c r="E207" s="146">
        <v>349</v>
      </c>
      <c r="F207" s="147">
        <f t="shared" ref="F207:L219" si="26">IFERROR(E207/C207-1,"-")</f>
        <v>0.26909090909090905</v>
      </c>
      <c r="G207" s="146">
        <v>32</v>
      </c>
      <c r="H207" s="147">
        <f t="shared" si="26"/>
        <v>-0.90830945558739251</v>
      </c>
      <c r="I207" s="146">
        <v>928</v>
      </c>
      <c r="J207" s="147">
        <f t="shared" si="26"/>
        <v>28</v>
      </c>
      <c r="K207" s="146">
        <v>676</v>
      </c>
      <c r="L207" s="147">
        <f t="shared" si="26"/>
        <v>-0.27155172413793105</v>
      </c>
      <c r="M207" s="146">
        <v>554</v>
      </c>
      <c r="N207" s="147">
        <f t="shared" ref="N207:N213" si="27">IFERROR(M207/K207-1,"-")</f>
        <v>-0.18047337278106512</v>
      </c>
      <c r="O207" s="147">
        <f>M207/C207-1</f>
        <v>1.0145454545454546</v>
      </c>
    </row>
    <row r="208" spans="2:16" x14ac:dyDescent="0.25">
      <c r="B208" s="145" t="s">
        <v>73</v>
      </c>
      <c r="C208" s="146">
        <v>318</v>
      </c>
      <c r="D208" s="147">
        <v>-0.33333333333333337</v>
      </c>
      <c r="E208" s="146">
        <v>262</v>
      </c>
      <c r="F208" s="147">
        <f t="shared" si="26"/>
        <v>-0.17610062893081757</v>
      </c>
      <c r="G208" s="146">
        <v>43</v>
      </c>
      <c r="H208" s="147">
        <f t="shared" si="26"/>
        <v>-0.83587786259541985</v>
      </c>
      <c r="I208" s="146">
        <v>770</v>
      </c>
      <c r="J208" s="147">
        <f t="shared" si="26"/>
        <v>16.906976744186046</v>
      </c>
      <c r="K208" s="146">
        <v>751</v>
      </c>
      <c r="L208" s="147">
        <f t="shared" si="26"/>
        <v>-2.4675324675324628E-2</v>
      </c>
      <c r="M208" s="146">
        <v>669</v>
      </c>
      <c r="N208" s="147">
        <f t="shared" si="27"/>
        <v>-0.10918774966711053</v>
      </c>
      <c r="O208" s="147">
        <f>IFERROR(M208/C208-1,"-")</f>
        <v>1.1037735849056602</v>
      </c>
    </row>
    <row r="209" spans="2:16" x14ac:dyDescent="0.25">
      <c r="B209" s="145" t="s">
        <v>75</v>
      </c>
      <c r="C209" s="146">
        <v>347</v>
      </c>
      <c r="D209" s="147">
        <v>8.7774294670846409E-2</v>
      </c>
      <c r="E209" s="146">
        <v>154</v>
      </c>
      <c r="F209" s="147">
        <f t="shared" si="26"/>
        <v>-0.55619596541786742</v>
      </c>
      <c r="G209" s="146">
        <v>18</v>
      </c>
      <c r="H209" s="147">
        <f t="shared" si="26"/>
        <v>-0.88311688311688308</v>
      </c>
      <c r="I209" s="146">
        <v>561</v>
      </c>
      <c r="J209" s="147">
        <f t="shared" si="26"/>
        <v>30.166666666666668</v>
      </c>
      <c r="K209" s="146">
        <v>636</v>
      </c>
      <c r="L209" s="147">
        <f t="shared" si="26"/>
        <v>0.1336898395721926</v>
      </c>
      <c r="M209" s="146">
        <v>493</v>
      </c>
      <c r="N209" s="147">
        <f t="shared" si="27"/>
        <v>-0.22484276729559749</v>
      </c>
      <c r="O209" s="147">
        <f t="shared" ref="O209:O213" si="28">IFERROR(M209/C209-1,"-")</f>
        <v>0.42074927953890495</v>
      </c>
    </row>
    <row r="210" spans="2:16" x14ac:dyDescent="0.25">
      <c r="B210" s="145" t="s">
        <v>77</v>
      </c>
      <c r="C210" s="146">
        <v>496</v>
      </c>
      <c r="D210" s="147">
        <v>0.2216748768472907</v>
      </c>
      <c r="E210" s="146">
        <v>0</v>
      </c>
      <c r="F210" s="147">
        <f t="shared" si="26"/>
        <v>-1</v>
      </c>
      <c r="G210" s="146">
        <v>25</v>
      </c>
      <c r="H210" s="147" t="str">
        <f t="shared" si="26"/>
        <v>-</v>
      </c>
      <c r="I210" s="146">
        <v>1074</v>
      </c>
      <c r="J210" s="147">
        <f t="shared" si="26"/>
        <v>41.96</v>
      </c>
      <c r="K210" s="146">
        <v>1013</v>
      </c>
      <c r="L210" s="147">
        <f t="shared" si="26"/>
        <v>-5.6797020484171346E-2</v>
      </c>
      <c r="M210" s="146">
        <v>570</v>
      </c>
      <c r="N210" s="147">
        <f t="shared" si="27"/>
        <v>-0.43731490621915103</v>
      </c>
      <c r="O210" s="147">
        <f t="shared" si="28"/>
        <v>0.14919354838709675</v>
      </c>
    </row>
    <row r="211" spans="2:16" x14ac:dyDescent="0.25">
      <c r="B211" s="145" t="s">
        <v>79</v>
      </c>
      <c r="C211" s="146">
        <v>220</v>
      </c>
      <c r="D211" s="147">
        <v>-0.51434878587196464</v>
      </c>
      <c r="E211" s="146">
        <v>0</v>
      </c>
      <c r="F211" s="147">
        <f t="shared" si="26"/>
        <v>-1</v>
      </c>
      <c r="G211" s="146">
        <v>38</v>
      </c>
      <c r="H211" s="147" t="str">
        <f t="shared" si="26"/>
        <v>-</v>
      </c>
      <c r="I211" s="146">
        <v>827</v>
      </c>
      <c r="J211" s="147">
        <f t="shared" si="26"/>
        <v>20.763157894736842</v>
      </c>
      <c r="K211" s="146">
        <v>516</v>
      </c>
      <c r="L211" s="147">
        <f t="shared" si="26"/>
        <v>-0.37605804111245467</v>
      </c>
      <c r="M211" s="146">
        <v>527</v>
      </c>
      <c r="N211" s="147">
        <f t="shared" si="27"/>
        <v>2.1317829457364379E-2</v>
      </c>
      <c r="O211" s="147">
        <f t="shared" si="28"/>
        <v>1.3954545454545455</v>
      </c>
    </row>
    <row r="212" spans="2:16" x14ac:dyDescent="0.25">
      <c r="B212" s="145" t="s">
        <v>81</v>
      </c>
      <c r="C212" s="146">
        <v>217</v>
      </c>
      <c r="D212" s="147">
        <v>-0.28382838283828382</v>
      </c>
      <c r="E212" s="146">
        <v>0</v>
      </c>
      <c r="F212" s="147">
        <f t="shared" si="26"/>
        <v>-1</v>
      </c>
      <c r="G212" s="146">
        <v>48</v>
      </c>
      <c r="H212" s="147" t="str">
        <f t="shared" si="26"/>
        <v>-</v>
      </c>
      <c r="I212" s="146">
        <v>664</v>
      </c>
      <c r="J212" s="147">
        <f t="shared" si="26"/>
        <v>12.833333333333334</v>
      </c>
      <c r="K212" s="146">
        <v>493</v>
      </c>
      <c r="L212" s="147">
        <f t="shared" si="26"/>
        <v>-0.25753012048192769</v>
      </c>
      <c r="M212" s="146">
        <v>432</v>
      </c>
      <c r="N212" s="147">
        <f t="shared" si="27"/>
        <v>-0.12373225152129819</v>
      </c>
      <c r="O212" s="147">
        <f t="shared" si="28"/>
        <v>0.99078341013824889</v>
      </c>
    </row>
    <row r="213" spans="2:16" x14ac:dyDescent="0.25">
      <c r="B213" s="145" t="s">
        <v>83</v>
      </c>
      <c r="C213" s="146">
        <v>445</v>
      </c>
      <c r="D213" s="147">
        <v>0.17105263157894735</v>
      </c>
      <c r="E213" s="146">
        <v>0</v>
      </c>
      <c r="F213" s="147">
        <f t="shared" si="26"/>
        <v>-1</v>
      </c>
      <c r="G213" s="146">
        <v>160</v>
      </c>
      <c r="H213" s="147" t="str">
        <f t="shared" si="26"/>
        <v>-</v>
      </c>
      <c r="I213" s="146">
        <v>1141</v>
      </c>
      <c r="J213" s="147">
        <f t="shared" si="26"/>
        <v>6.1312499999999996</v>
      </c>
      <c r="K213" s="146">
        <v>865</v>
      </c>
      <c r="L213" s="147">
        <f t="shared" si="26"/>
        <v>-0.24189307624890444</v>
      </c>
      <c r="M213" s="146">
        <v>531</v>
      </c>
      <c r="N213" s="147">
        <f t="shared" si="27"/>
        <v>-0.38612716763005783</v>
      </c>
      <c r="O213" s="147">
        <f t="shared" si="28"/>
        <v>0.19325842696629203</v>
      </c>
    </row>
    <row r="214" spans="2:16" x14ac:dyDescent="0.25">
      <c r="B214" s="145" t="s">
        <v>85</v>
      </c>
      <c r="C214" s="146">
        <v>327</v>
      </c>
      <c r="D214" s="147">
        <v>-0.20823244552058107</v>
      </c>
      <c r="E214" s="146">
        <v>169</v>
      </c>
      <c r="F214" s="147">
        <f t="shared" si="26"/>
        <v>-0.48318042813455653</v>
      </c>
      <c r="G214" s="146">
        <v>167</v>
      </c>
      <c r="H214" s="147">
        <f t="shared" si="26"/>
        <v>-1.1834319526627168E-2</v>
      </c>
      <c r="I214" s="146">
        <v>1213</v>
      </c>
      <c r="J214" s="147">
        <f t="shared" si="26"/>
        <v>6.2634730538922154</v>
      </c>
      <c r="K214" s="146">
        <v>1041</v>
      </c>
      <c r="L214" s="147">
        <f t="shared" si="26"/>
        <v>-0.14179719703215166</v>
      </c>
      <c r="M214" s="146"/>
      <c r="N214" s="147"/>
      <c r="O214" s="147"/>
    </row>
    <row r="215" spans="2:16" x14ac:dyDescent="0.25">
      <c r="B215" s="145" t="s">
        <v>87</v>
      </c>
      <c r="C215" s="146">
        <v>343</v>
      </c>
      <c r="D215" s="147">
        <v>5.2147239263803602E-2</v>
      </c>
      <c r="E215" s="146">
        <v>2</v>
      </c>
      <c r="F215" s="147">
        <f t="shared" si="26"/>
        <v>-0.99416909620991256</v>
      </c>
      <c r="G215" s="146">
        <v>686</v>
      </c>
      <c r="H215" s="147">
        <f t="shared" si="26"/>
        <v>342</v>
      </c>
      <c r="I215" s="146">
        <v>808</v>
      </c>
      <c r="J215" s="147">
        <f t="shared" si="26"/>
        <v>0.17784256559766765</v>
      </c>
      <c r="K215" s="146">
        <v>805</v>
      </c>
      <c r="L215" s="147">
        <f t="shared" si="26"/>
        <v>-3.7128712871287162E-3</v>
      </c>
      <c r="M215" s="146"/>
      <c r="N215" s="147"/>
      <c r="O215" s="147"/>
    </row>
    <row r="216" spans="2:16" x14ac:dyDescent="0.25">
      <c r="B216" s="145" t="s">
        <v>89</v>
      </c>
      <c r="C216" s="146">
        <v>311</v>
      </c>
      <c r="D216" s="147">
        <v>-7.71513353115727E-2</v>
      </c>
      <c r="E216" s="146">
        <v>19</v>
      </c>
      <c r="F216" s="147">
        <f t="shared" si="26"/>
        <v>-0.93890675241157551</v>
      </c>
      <c r="G216" s="146">
        <v>1264</v>
      </c>
      <c r="H216" s="147">
        <f t="shared" si="26"/>
        <v>65.526315789473685</v>
      </c>
      <c r="I216" s="146">
        <v>709</v>
      </c>
      <c r="J216" s="147">
        <f t="shared" si="26"/>
        <v>-0.43908227848101267</v>
      </c>
      <c r="K216" s="146">
        <v>743</v>
      </c>
      <c r="L216" s="147">
        <f t="shared" si="26"/>
        <v>4.7954866008462549E-2</v>
      </c>
      <c r="M216" s="146"/>
      <c r="N216" s="147"/>
      <c r="O216" s="147"/>
    </row>
    <row r="217" spans="2:16" x14ac:dyDescent="0.25">
      <c r="B217" s="145" t="s">
        <v>91</v>
      </c>
      <c r="C217" s="146">
        <v>328</v>
      </c>
      <c r="D217" s="147">
        <v>-0.17171717171717171</v>
      </c>
      <c r="E217" s="146">
        <v>114</v>
      </c>
      <c r="F217" s="147">
        <f t="shared" si="26"/>
        <v>-0.65243902439024393</v>
      </c>
      <c r="G217" s="146">
        <v>1006</v>
      </c>
      <c r="H217" s="147">
        <f t="shared" si="26"/>
        <v>7.8245614035087723</v>
      </c>
      <c r="I217" s="146">
        <v>646</v>
      </c>
      <c r="J217" s="147">
        <f t="shared" si="26"/>
        <v>-0.35785288270377735</v>
      </c>
      <c r="K217" s="146">
        <v>719</v>
      </c>
      <c r="L217" s="147">
        <f t="shared" si="26"/>
        <v>0.11300309597523217</v>
      </c>
      <c r="M217" s="146"/>
      <c r="N217" s="147"/>
      <c r="O217" s="147"/>
    </row>
    <row r="218" spans="2:16" x14ac:dyDescent="0.25">
      <c r="B218" s="145" t="s">
        <v>93</v>
      </c>
      <c r="C218" s="146">
        <v>328</v>
      </c>
      <c r="D218" s="147">
        <v>0.12328767123287676</v>
      </c>
      <c r="E218" s="146">
        <v>81</v>
      </c>
      <c r="F218" s="147">
        <f t="shared" si="26"/>
        <v>-0.75304878048780488</v>
      </c>
      <c r="G218" s="146">
        <v>879</v>
      </c>
      <c r="H218" s="147">
        <f t="shared" si="26"/>
        <v>9.8518518518518512</v>
      </c>
      <c r="I218" s="146">
        <v>624</v>
      </c>
      <c r="J218" s="147">
        <f t="shared" si="26"/>
        <v>-0.29010238907849828</v>
      </c>
      <c r="K218" s="146">
        <v>620</v>
      </c>
      <c r="L218" s="147">
        <f t="shared" si="26"/>
        <v>-6.4102564102563875E-3</v>
      </c>
      <c r="M218" s="146"/>
      <c r="N218" s="147"/>
      <c r="O218" s="147"/>
    </row>
    <row r="219" spans="2:16" ht="15.75" x14ac:dyDescent="0.25">
      <c r="B219" s="148" t="s">
        <v>30</v>
      </c>
      <c r="C219" s="149">
        <v>3955</v>
      </c>
      <c r="D219" s="150">
        <v>-0.10378427373668708</v>
      </c>
      <c r="E219" s="149">
        <v>1273</v>
      </c>
      <c r="F219" s="150">
        <f t="shared" si="26"/>
        <v>-0.67812895069532231</v>
      </c>
      <c r="G219" s="149">
        <v>4366</v>
      </c>
      <c r="H219" s="150">
        <f t="shared" si="26"/>
        <v>2.4296936370777691</v>
      </c>
      <c r="I219" s="149">
        <v>9965</v>
      </c>
      <c r="J219" s="150">
        <f t="shared" si="26"/>
        <v>1.2824095281722401</v>
      </c>
      <c r="K219" s="149">
        <v>8878</v>
      </c>
      <c r="L219" s="150">
        <f t="shared" si="26"/>
        <v>-0.10908178625188159</v>
      </c>
      <c r="M219" s="149">
        <v>3776</v>
      </c>
      <c r="N219" s="150">
        <v>-0.23717171717171714</v>
      </c>
      <c r="O219" s="150">
        <v>0.62899050905953402</v>
      </c>
    </row>
    <row r="220" spans="2:16" ht="6" customHeight="1" x14ac:dyDescent="0.25"/>
    <row r="221" spans="2:16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</row>
    <row r="222" spans="2:16" x14ac:dyDescent="0.25">
      <c r="K222" s="151"/>
      <c r="M222" s="153"/>
      <c r="O222" s="153"/>
    </row>
    <row r="224" spans="2:16" ht="48.75" customHeight="1" thickBot="1" x14ac:dyDescent="0.3">
      <c r="B224" s="12" t="s">
        <v>244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" t="s">
        <v>124</v>
      </c>
    </row>
    <row r="225" spans="2:16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P225" s="1" t="s">
        <v>125</v>
      </c>
    </row>
    <row r="226" spans="2:16" ht="22.5" thickTop="1" thickBot="1" x14ac:dyDescent="0.3">
      <c r="B226" s="152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5"/>
    </row>
    <row r="227" spans="2:16" ht="22.5" thickTop="1" thickBot="1" x14ac:dyDescent="0.3">
      <c r="B227" s="136"/>
      <c r="C227" s="137">
        <f>2019</f>
        <v>2019</v>
      </c>
      <c r="D227" s="138"/>
      <c r="E227" s="139">
        <v>2020</v>
      </c>
      <c r="F227" s="138"/>
      <c r="G227" s="139">
        <v>2021</v>
      </c>
      <c r="H227" s="138"/>
      <c r="I227" s="139">
        <v>2022</v>
      </c>
      <c r="J227" s="138"/>
      <c r="K227" s="139">
        <v>2023</v>
      </c>
      <c r="L227" s="138"/>
      <c r="M227" s="139">
        <v>2024</v>
      </c>
      <c r="N227" s="140"/>
      <c r="O227" s="141"/>
    </row>
    <row r="228" spans="2:16" ht="16.5" thickTop="1" thickBot="1" x14ac:dyDescent="0.3">
      <c r="B228" s="107"/>
      <c r="C228" s="142" t="s">
        <v>69</v>
      </c>
      <c r="D228" s="143" t="str">
        <f>CONCATENATE("var ",RIGHT(2019,2),"/",RIGHT(2018,2))</f>
        <v>var 19/18</v>
      </c>
      <c r="E228" s="144" t="s">
        <v>69</v>
      </c>
      <c r="F228" s="143" t="str">
        <f>CONCATENATE("var ",RIGHT(E227,2),"/",RIGHT(E227-1,2))</f>
        <v>var 20/19</v>
      </c>
      <c r="G228" s="144" t="s">
        <v>69</v>
      </c>
      <c r="H228" s="143" t="str">
        <f>CONCATENATE("var ",RIGHT(G227,2),"/",RIGHT(G227-1,2))</f>
        <v>var 21/20</v>
      </c>
      <c r="I228" s="144" t="s">
        <v>69</v>
      </c>
      <c r="J228" s="143" t="str">
        <f>CONCATENATE("var ",RIGHT(I227,2),"/",RIGHT(I227-1,2))</f>
        <v>var 22/21</v>
      </c>
      <c r="K228" s="144" t="s">
        <v>69</v>
      </c>
      <c r="L228" s="143" t="str">
        <f>CONCATENATE("var ",RIGHT(K227,2),"/",RIGHT(K227-1,2))</f>
        <v>var 23/22</v>
      </c>
      <c r="M228" s="144" t="s">
        <v>69</v>
      </c>
      <c r="N228" s="143" t="str">
        <f>CONCATENATE("var ",RIGHT(M227,2),"/",RIGHT(M227-1,2))</f>
        <v>var 24/23</v>
      </c>
      <c r="O228" s="143" t="str">
        <f>CONCATENATE("var ",RIGHT(M227,2),"/",RIGHT(2019,2))</f>
        <v>var 24/19</v>
      </c>
    </row>
    <row r="229" spans="2:16" x14ac:dyDescent="0.25">
      <c r="B229" s="145" t="s">
        <v>71</v>
      </c>
      <c r="C229" s="146">
        <v>308</v>
      </c>
      <c r="D229" s="147">
        <v>-0.21227621483375958</v>
      </c>
      <c r="E229" s="146">
        <v>313</v>
      </c>
      <c r="F229" s="147">
        <f t="shared" ref="F229:L241" si="29">IFERROR(E229/C229-1,"-")</f>
        <v>1.6233766233766156E-2</v>
      </c>
      <c r="G229" s="146">
        <v>175</v>
      </c>
      <c r="H229" s="147">
        <f t="shared" si="29"/>
        <v>-0.4408945686900958</v>
      </c>
      <c r="I229" s="146">
        <v>418</v>
      </c>
      <c r="J229" s="147">
        <f t="shared" si="29"/>
        <v>1.3885714285714288</v>
      </c>
      <c r="K229" s="146">
        <v>363</v>
      </c>
      <c r="L229" s="147">
        <f t="shared" si="29"/>
        <v>-0.13157894736842102</v>
      </c>
      <c r="M229" s="146">
        <v>373</v>
      </c>
      <c r="N229" s="147">
        <f t="shared" ref="N229:N235" si="30">IFERROR(M229/K229-1,"-")</f>
        <v>2.7548209366391241E-2</v>
      </c>
      <c r="O229" s="147">
        <f>M229/C229-1</f>
        <v>0.21103896103896114</v>
      </c>
    </row>
    <row r="230" spans="2:16" x14ac:dyDescent="0.25">
      <c r="B230" s="145" t="s">
        <v>73</v>
      </c>
      <c r="C230" s="146">
        <v>300</v>
      </c>
      <c r="D230" s="147">
        <v>-0.27360774818401934</v>
      </c>
      <c r="E230" s="146">
        <v>321</v>
      </c>
      <c r="F230" s="147">
        <f t="shared" si="29"/>
        <v>7.0000000000000062E-2</v>
      </c>
      <c r="G230" s="146">
        <v>18</v>
      </c>
      <c r="H230" s="147">
        <f t="shared" si="29"/>
        <v>-0.94392523364485981</v>
      </c>
      <c r="I230" s="146">
        <v>389</v>
      </c>
      <c r="J230" s="147">
        <f t="shared" si="29"/>
        <v>20.611111111111111</v>
      </c>
      <c r="K230" s="146">
        <v>445</v>
      </c>
      <c r="L230" s="147">
        <f t="shared" si="29"/>
        <v>0.14395886889460163</v>
      </c>
      <c r="M230" s="146">
        <v>462</v>
      </c>
      <c r="N230" s="147">
        <f t="shared" si="30"/>
        <v>3.8202247191011285E-2</v>
      </c>
      <c r="O230" s="147">
        <f>IFERROR(M230/C230-1,"-")</f>
        <v>0.54</v>
      </c>
    </row>
    <row r="231" spans="2:16" x14ac:dyDescent="0.25">
      <c r="B231" s="145" t="s">
        <v>75</v>
      </c>
      <c r="C231" s="146">
        <v>369</v>
      </c>
      <c r="D231" s="147">
        <v>-2.3809523809523836E-2</v>
      </c>
      <c r="E231" s="146">
        <v>227</v>
      </c>
      <c r="F231" s="147">
        <f t="shared" si="29"/>
        <v>-0.38482384823848237</v>
      </c>
      <c r="G231" s="146">
        <v>20</v>
      </c>
      <c r="H231" s="147">
        <f t="shared" si="29"/>
        <v>-0.91189427312775329</v>
      </c>
      <c r="I231" s="146">
        <v>354</v>
      </c>
      <c r="J231" s="147">
        <f t="shared" si="29"/>
        <v>16.7</v>
      </c>
      <c r="K231" s="146">
        <v>318</v>
      </c>
      <c r="L231" s="147">
        <f t="shared" si="29"/>
        <v>-0.10169491525423724</v>
      </c>
      <c r="M231" s="146">
        <v>592</v>
      </c>
      <c r="N231" s="147">
        <f t="shared" si="30"/>
        <v>0.86163522012578619</v>
      </c>
      <c r="O231" s="147">
        <f t="shared" ref="O231:O235" si="31">IFERROR(M231/C231-1,"-")</f>
        <v>0.60433604336043367</v>
      </c>
    </row>
    <row r="232" spans="2:16" x14ac:dyDescent="0.25">
      <c r="B232" s="145" t="s">
        <v>77</v>
      </c>
      <c r="C232" s="146">
        <v>400</v>
      </c>
      <c r="D232" s="147">
        <v>0.16279069767441867</v>
      </c>
      <c r="E232" s="146">
        <v>0</v>
      </c>
      <c r="F232" s="147">
        <f t="shared" si="29"/>
        <v>-1</v>
      </c>
      <c r="G232" s="146">
        <v>33</v>
      </c>
      <c r="H232" s="147" t="str">
        <f t="shared" si="29"/>
        <v>-</v>
      </c>
      <c r="I232" s="146">
        <v>556</v>
      </c>
      <c r="J232" s="147">
        <f t="shared" si="29"/>
        <v>15.848484848484848</v>
      </c>
      <c r="K232" s="146">
        <v>355</v>
      </c>
      <c r="L232" s="147">
        <f t="shared" si="29"/>
        <v>-0.36151079136690645</v>
      </c>
      <c r="M232" s="146">
        <v>404</v>
      </c>
      <c r="N232" s="147">
        <f t="shared" si="30"/>
        <v>0.13802816901408455</v>
      </c>
      <c r="O232" s="147">
        <f t="shared" si="31"/>
        <v>1.0000000000000009E-2</v>
      </c>
    </row>
    <row r="233" spans="2:16" x14ac:dyDescent="0.25">
      <c r="B233" s="145" t="s">
        <v>79</v>
      </c>
      <c r="C233" s="146">
        <v>233</v>
      </c>
      <c r="D233" s="147">
        <v>-7.5396825396825351E-2</v>
      </c>
      <c r="E233" s="146">
        <v>0</v>
      </c>
      <c r="F233" s="147">
        <f t="shared" si="29"/>
        <v>-1</v>
      </c>
      <c r="G233" s="146">
        <v>120</v>
      </c>
      <c r="H233" s="147" t="str">
        <f t="shared" si="29"/>
        <v>-</v>
      </c>
      <c r="I233" s="146">
        <v>214</v>
      </c>
      <c r="J233" s="147">
        <f t="shared" si="29"/>
        <v>0.78333333333333344</v>
      </c>
      <c r="K233" s="146">
        <v>518</v>
      </c>
      <c r="L233" s="147">
        <f t="shared" si="29"/>
        <v>1.4205607476635516</v>
      </c>
      <c r="M233" s="146">
        <v>597</v>
      </c>
      <c r="N233" s="147">
        <f t="shared" si="30"/>
        <v>0.15250965250965254</v>
      </c>
      <c r="O233" s="147">
        <f t="shared" si="31"/>
        <v>1.5622317596566524</v>
      </c>
    </row>
    <row r="234" spans="2:16" x14ac:dyDescent="0.25">
      <c r="B234" s="145" t="s">
        <v>81</v>
      </c>
      <c r="C234" s="146">
        <v>238</v>
      </c>
      <c r="D234" s="147">
        <v>-0.17073170731707321</v>
      </c>
      <c r="E234" s="146">
        <v>0</v>
      </c>
      <c r="F234" s="147">
        <f t="shared" si="29"/>
        <v>-1</v>
      </c>
      <c r="G234" s="146">
        <v>86</v>
      </c>
      <c r="H234" s="147" t="str">
        <f t="shared" si="29"/>
        <v>-</v>
      </c>
      <c r="I234" s="146">
        <v>248</v>
      </c>
      <c r="J234" s="147">
        <f t="shared" si="29"/>
        <v>1.8837209302325579</v>
      </c>
      <c r="K234" s="146">
        <v>365</v>
      </c>
      <c r="L234" s="147">
        <f t="shared" si="29"/>
        <v>0.47177419354838701</v>
      </c>
      <c r="M234" s="146">
        <v>533</v>
      </c>
      <c r="N234" s="147">
        <f t="shared" si="30"/>
        <v>0.46027397260273983</v>
      </c>
      <c r="O234" s="147">
        <f t="shared" si="31"/>
        <v>1.2394957983193278</v>
      </c>
    </row>
    <row r="235" spans="2:16" x14ac:dyDescent="0.25">
      <c r="B235" s="145" t="s">
        <v>83</v>
      </c>
      <c r="C235" s="146">
        <v>600</v>
      </c>
      <c r="D235" s="147">
        <v>0.63934426229508201</v>
      </c>
      <c r="E235" s="146">
        <v>0</v>
      </c>
      <c r="F235" s="147">
        <f t="shared" si="29"/>
        <v>-1</v>
      </c>
      <c r="G235" s="146">
        <v>202</v>
      </c>
      <c r="H235" s="147" t="str">
        <f t="shared" si="29"/>
        <v>-</v>
      </c>
      <c r="I235" s="146">
        <v>528</v>
      </c>
      <c r="J235" s="147">
        <f t="shared" si="29"/>
        <v>1.613861386138614</v>
      </c>
      <c r="K235" s="146">
        <v>693</v>
      </c>
      <c r="L235" s="147">
        <f t="shared" si="29"/>
        <v>0.3125</v>
      </c>
      <c r="M235" s="146">
        <v>628</v>
      </c>
      <c r="N235" s="147">
        <f t="shared" si="30"/>
        <v>-9.3795093795093765E-2</v>
      </c>
      <c r="O235" s="147">
        <f t="shared" si="31"/>
        <v>4.6666666666666634E-2</v>
      </c>
    </row>
    <row r="236" spans="2:16" x14ac:dyDescent="0.25">
      <c r="B236" s="145" t="s">
        <v>85</v>
      </c>
      <c r="C236" s="146">
        <v>380</v>
      </c>
      <c r="D236" s="147">
        <v>0.30584192439862545</v>
      </c>
      <c r="E236" s="146">
        <v>538</v>
      </c>
      <c r="F236" s="147">
        <f t="shared" si="29"/>
        <v>0.41578947368421049</v>
      </c>
      <c r="G236" s="146">
        <v>605</v>
      </c>
      <c r="H236" s="147">
        <f t="shared" si="29"/>
        <v>0.12453531598513012</v>
      </c>
      <c r="I236" s="146">
        <v>262</v>
      </c>
      <c r="J236" s="147">
        <f t="shared" si="29"/>
        <v>-0.56694214876033056</v>
      </c>
      <c r="K236" s="146">
        <v>497</v>
      </c>
      <c r="L236" s="147">
        <f t="shared" si="29"/>
        <v>0.89694656488549618</v>
      </c>
      <c r="M236" s="146"/>
      <c r="N236" s="147"/>
      <c r="O236" s="147"/>
    </row>
    <row r="237" spans="2:16" x14ac:dyDescent="0.25">
      <c r="B237" s="145" t="s">
        <v>87</v>
      </c>
      <c r="C237" s="146">
        <v>373</v>
      </c>
      <c r="D237" s="147">
        <v>-0.27431906614785995</v>
      </c>
      <c r="E237" s="146">
        <v>168</v>
      </c>
      <c r="F237" s="147">
        <f t="shared" si="29"/>
        <v>-0.54959785522788196</v>
      </c>
      <c r="G237" s="146">
        <v>500</v>
      </c>
      <c r="H237" s="147">
        <f t="shared" si="29"/>
        <v>1.9761904761904763</v>
      </c>
      <c r="I237" s="146">
        <v>331</v>
      </c>
      <c r="J237" s="147">
        <f t="shared" si="29"/>
        <v>-0.33799999999999997</v>
      </c>
      <c r="K237" s="146">
        <v>339</v>
      </c>
      <c r="L237" s="147">
        <f t="shared" si="29"/>
        <v>2.4169184290030232E-2</v>
      </c>
      <c r="M237" s="146"/>
      <c r="N237" s="147"/>
      <c r="O237" s="147"/>
    </row>
    <row r="238" spans="2:16" x14ac:dyDescent="0.25">
      <c r="B238" s="145" t="s">
        <v>89</v>
      </c>
      <c r="C238" s="146">
        <v>272</v>
      </c>
      <c r="D238" s="147">
        <v>-0.27466666666666661</v>
      </c>
      <c r="E238" s="146">
        <v>84</v>
      </c>
      <c r="F238" s="147">
        <f t="shared" si="29"/>
        <v>-0.69117647058823528</v>
      </c>
      <c r="G238" s="146">
        <v>408</v>
      </c>
      <c r="H238" s="147">
        <f t="shared" si="29"/>
        <v>3.8571428571428568</v>
      </c>
      <c r="I238" s="146">
        <v>379</v>
      </c>
      <c r="J238" s="147">
        <f t="shared" si="29"/>
        <v>-7.1078431372548989E-2</v>
      </c>
      <c r="K238" s="146">
        <v>638</v>
      </c>
      <c r="L238" s="147">
        <f t="shared" si="29"/>
        <v>0.68337730870712399</v>
      </c>
      <c r="M238" s="146"/>
      <c r="N238" s="147"/>
      <c r="O238" s="147"/>
    </row>
    <row r="239" spans="2:16" x14ac:dyDescent="0.25">
      <c r="B239" s="145" t="s">
        <v>91</v>
      </c>
      <c r="C239" s="146">
        <v>320</v>
      </c>
      <c r="D239" s="147">
        <v>5.9602649006622599E-2</v>
      </c>
      <c r="E239" s="146">
        <v>72</v>
      </c>
      <c r="F239" s="147">
        <f t="shared" si="29"/>
        <v>-0.77500000000000002</v>
      </c>
      <c r="G239" s="146">
        <v>628</v>
      </c>
      <c r="H239" s="147">
        <f t="shared" si="29"/>
        <v>7.7222222222222214</v>
      </c>
      <c r="I239" s="146">
        <v>412</v>
      </c>
      <c r="J239" s="147">
        <f t="shared" si="29"/>
        <v>-0.3439490445859873</v>
      </c>
      <c r="K239" s="146">
        <v>437</v>
      </c>
      <c r="L239" s="147">
        <f t="shared" si="29"/>
        <v>6.0679611650485521E-2</v>
      </c>
      <c r="M239" s="146"/>
      <c r="N239" s="147"/>
      <c r="O239" s="147"/>
    </row>
    <row r="240" spans="2:16" x14ac:dyDescent="0.25">
      <c r="B240" s="145" t="s">
        <v>93</v>
      </c>
      <c r="C240" s="146">
        <v>432</v>
      </c>
      <c r="D240" s="147">
        <v>-6.8965517241379448E-3</v>
      </c>
      <c r="E240" s="146">
        <v>126</v>
      </c>
      <c r="F240" s="147">
        <f t="shared" si="29"/>
        <v>-0.70833333333333326</v>
      </c>
      <c r="G240" s="146">
        <v>549</v>
      </c>
      <c r="H240" s="147">
        <f t="shared" si="29"/>
        <v>3.3571428571428568</v>
      </c>
      <c r="I240" s="146">
        <v>478</v>
      </c>
      <c r="J240" s="147">
        <f t="shared" si="29"/>
        <v>-0.12932604735883424</v>
      </c>
      <c r="K240" s="146">
        <v>522</v>
      </c>
      <c r="L240" s="147">
        <f t="shared" si="29"/>
        <v>9.2050209205020828E-2</v>
      </c>
      <c r="M240" s="146"/>
      <c r="N240" s="147"/>
      <c r="O240" s="147"/>
    </row>
    <row r="241" spans="2:16" ht="15.75" x14ac:dyDescent="0.25">
      <c r="B241" s="148" t="s">
        <v>30</v>
      </c>
      <c r="C241" s="149">
        <v>4225</v>
      </c>
      <c r="D241" s="150">
        <v>-2.8288868445262239E-2</v>
      </c>
      <c r="E241" s="149">
        <v>1935</v>
      </c>
      <c r="F241" s="150">
        <f t="shared" si="29"/>
        <v>-0.5420118343195266</v>
      </c>
      <c r="G241" s="149">
        <v>3344</v>
      </c>
      <c r="H241" s="150">
        <f t="shared" si="29"/>
        <v>0.72816537467700249</v>
      </c>
      <c r="I241" s="149">
        <v>4569</v>
      </c>
      <c r="J241" s="150">
        <f t="shared" si="29"/>
        <v>0.36632775119617222</v>
      </c>
      <c r="K241" s="149">
        <v>5490</v>
      </c>
      <c r="L241" s="150">
        <f t="shared" si="29"/>
        <v>0.20157583716349303</v>
      </c>
      <c r="M241" s="149">
        <v>3589</v>
      </c>
      <c r="N241" s="150">
        <v>0.17402682368334976</v>
      </c>
      <c r="O241" s="150">
        <v>0.46609477124182996</v>
      </c>
    </row>
    <row r="242" spans="2:16" ht="6" customHeight="1" x14ac:dyDescent="0.25"/>
    <row r="243" spans="2:16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</row>
    <row r="244" spans="2:16" x14ac:dyDescent="0.25">
      <c r="C244" s="151"/>
      <c r="K244" s="151"/>
      <c r="M244" s="129"/>
      <c r="O244" s="153"/>
    </row>
    <row r="246" spans="2:16" ht="48.75" customHeight="1" thickBot="1" x14ac:dyDescent="0.3">
      <c r="B246" s="12" t="s">
        <v>246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" t="s">
        <v>126</v>
      </c>
    </row>
    <row r="247" spans="2:16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P247" s="1" t="s">
        <v>127</v>
      </c>
    </row>
    <row r="248" spans="2:16" ht="22.5" thickTop="1" thickBot="1" x14ac:dyDescent="0.3">
      <c r="B248" s="152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5"/>
    </row>
    <row r="249" spans="2:16" ht="22.5" thickTop="1" thickBot="1" x14ac:dyDescent="0.3">
      <c r="B249" s="136"/>
      <c r="C249" s="137">
        <f>2019</f>
        <v>2019</v>
      </c>
      <c r="D249" s="138"/>
      <c r="E249" s="139">
        <v>2020</v>
      </c>
      <c r="F249" s="138"/>
      <c r="G249" s="139">
        <v>2021</v>
      </c>
      <c r="H249" s="138"/>
      <c r="I249" s="139">
        <v>2022</v>
      </c>
      <c r="J249" s="138"/>
      <c r="K249" s="139">
        <v>2023</v>
      </c>
      <c r="L249" s="138"/>
      <c r="M249" s="139">
        <v>2024</v>
      </c>
      <c r="N249" s="140"/>
      <c r="O249" s="141"/>
    </row>
    <row r="250" spans="2:16" ht="16.5" thickTop="1" thickBot="1" x14ac:dyDescent="0.3">
      <c r="B250" s="107"/>
      <c r="C250" s="142" t="s">
        <v>69</v>
      </c>
      <c r="D250" s="143" t="str">
        <f>CONCATENATE("var ",RIGHT(2019,2),"/",RIGHT(2018,2))</f>
        <v>var 19/18</v>
      </c>
      <c r="E250" s="144" t="s">
        <v>69</v>
      </c>
      <c r="F250" s="143" t="str">
        <f>CONCATENATE("var ",RIGHT(E249,2),"/",RIGHT(E249-1,2))</f>
        <v>var 20/19</v>
      </c>
      <c r="G250" s="144" t="s">
        <v>69</v>
      </c>
      <c r="H250" s="143" t="str">
        <f>CONCATENATE("var ",RIGHT(G249,2),"/",RIGHT(G249-1,2))</f>
        <v>var 21/20</v>
      </c>
      <c r="I250" s="144" t="s">
        <v>69</v>
      </c>
      <c r="J250" s="143" t="str">
        <f>CONCATENATE("var ",RIGHT(I249,2),"/",RIGHT(I249-1,2))</f>
        <v>var 22/21</v>
      </c>
      <c r="K250" s="144" t="s">
        <v>69</v>
      </c>
      <c r="L250" s="143" t="str">
        <f>CONCATENATE("var ",RIGHT(K249,2),"/",RIGHT(K249-1,2))</f>
        <v>var 23/22</v>
      </c>
      <c r="M250" s="144" t="s">
        <v>69</v>
      </c>
      <c r="N250" s="143" t="str">
        <f>CONCATENATE("var ",RIGHT(M249,2),"/",RIGHT(M249-1,2))</f>
        <v>var 24/23</v>
      </c>
      <c r="O250" s="143" t="str">
        <f>CONCATENATE("var ",RIGHT(M249,2),"/",RIGHT(2019,2))</f>
        <v>var 24/19</v>
      </c>
    </row>
    <row r="251" spans="2:16" x14ac:dyDescent="0.25">
      <c r="B251" s="145" t="s">
        <v>71</v>
      </c>
      <c r="C251" s="146">
        <v>421</v>
      </c>
      <c r="D251" s="147">
        <v>-3.4403669724770602E-2</v>
      </c>
      <c r="E251" s="146">
        <v>611</v>
      </c>
      <c r="F251" s="147">
        <f t="shared" ref="F251:L263" si="32">IFERROR(E251/C251-1,"-")</f>
        <v>0.45130641330166266</v>
      </c>
      <c r="G251" s="146">
        <v>18</v>
      </c>
      <c r="H251" s="147">
        <f t="shared" si="32"/>
        <v>-0.97054009819967269</v>
      </c>
      <c r="I251" s="146">
        <v>458</v>
      </c>
      <c r="J251" s="147">
        <f t="shared" si="32"/>
        <v>24.444444444444443</v>
      </c>
      <c r="K251" s="146">
        <v>905</v>
      </c>
      <c r="L251" s="147">
        <f t="shared" si="32"/>
        <v>0.97598253275109181</v>
      </c>
      <c r="M251" s="146">
        <v>616</v>
      </c>
      <c r="N251" s="147">
        <f t="shared" ref="N251:N257" si="33">IFERROR(M251/K251-1,"-")</f>
        <v>-0.31933701657458569</v>
      </c>
      <c r="O251" s="147">
        <f>M251/C251-1</f>
        <v>0.46318289786223277</v>
      </c>
    </row>
    <row r="252" spans="2:16" x14ac:dyDescent="0.25">
      <c r="B252" s="145" t="s">
        <v>73</v>
      </c>
      <c r="C252" s="146">
        <v>462</v>
      </c>
      <c r="D252" s="147">
        <v>0.30508474576271194</v>
      </c>
      <c r="E252" s="146">
        <v>1068</v>
      </c>
      <c r="F252" s="147">
        <f t="shared" si="32"/>
        <v>1.3116883116883118</v>
      </c>
      <c r="G252" s="146">
        <v>3</v>
      </c>
      <c r="H252" s="147">
        <f t="shared" si="32"/>
        <v>-0.9971910112359551</v>
      </c>
      <c r="I252" s="146">
        <v>444</v>
      </c>
      <c r="J252" s="147">
        <f t="shared" si="32"/>
        <v>147</v>
      </c>
      <c r="K252" s="146">
        <v>665</v>
      </c>
      <c r="L252" s="147">
        <f t="shared" si="32"/>
        <v>0.49774774774774766</v>
      </c>
      <c r="M252" s="146">
        <v>638</v>
      </c>
      <c r="N252" s="147">
        <f t="shared" si="33"/>
        <v>-4.0601503759398527E-2</v>
      </c>
      <c r="O252" s="147">
        <f>IFERROR(M252/C252-1,"-")</f>
        <v>0.38095238095238093</v>
      </c>
    </row>
    <row r="253" spans="2:16" x14ac:dyDescent="0.25">
      <c r="B253" s="145" t="s">
        <v>75</v>
      </c>
      <c r="C253" s="146">
        <v>462</v>
      </c>
      <c r="D253" s="147">
        <v>0.3125</v>
      </c>
      <c r="E253" s="146">
        <v>282</v>
      </c>
      <c r="F253" s="147">
        <f t="shared" si="32"/>
        <v>-0.38961038961038963</v>
      </c>
      <c r="G253" s="146">
        <v>3</v>
      </c>
      <c r="H253" s="147">
        <f t="shared" si="32"/>
        <v>-0.98936170212765961</v>
      </c>
      <c r="I253" s="146">
        <v>515</v>
      </c>
      <c r="J253" s="147">
        <f t="shared" si="32"/>
        <v>170.66666666666666</v>
      </c>
      <c r="K253" s="146">
        <v>457</v>
      </c>
      <c r="L253" s="147">
        <f t="shared" si="32"/>
        <v>-0.11262135922330097</v>
      </c>
      <c r="M253" s="146">
        <v>499</v>
      </c>
      <c r="N253" s="147">
        <f t="shared" si="33"/>
        <v>9.1903719912472592E-2</v>
      </c>
      <c r="O253" s="147">
        <f t="shared" ref="O253:O257" si="34">IFERROR(M253/C253-1,"-")</f>
        <v>8.0086580086579984E-2</v>
      </c>
    </row>
    <row r="254" spans="2:16" x14ac:dyDescent="0.25">
      <c r="B254" s="145" t="s">
        <v>77</v>
      </c>
      <c r="C254" s="146">
        <v>102</v>
      </c>
      <c r="D254" s="147">
        <v>-0.41040462427745661</v>
      </c>
      <c r="E254" s="146">
        <v>0</v>
      </c>
      <c r="F254" s="147">
        <f t="shared" si="32"/>
        <v>-1</v>
      </c>
      <c r="G254" s="146">
        <v>0</v>
      </c>
      <c r="H254" s="147" t="str">
        <f t="shared" si="32"/>
        <v>-</v>
      </c>
      <c r="I254" s="146">
        <v>328</v>
      </c>
      <c r="J254" s="147" t="str">
        <f t="shared" si="32"/>
        <v>-</v>
      </c>
      <c r="K254" s="146">
        <v>202</v>
      </c>
      <c r="L254" s="147">
        <f t="shared" si="32"/>
        <v>-0.38414634146341464</v>
      </c>
      <c r="M254" s="146">
        <v>203</v>
      </c>
      <c r="N254" s="147">
        <f t="shared" si="33"/>
        <v>4.9504950495049549E-3</v>
      </c>
      <c r="O254" s="147">
        <f t="shared" si="34"/>
        <v>0.99019607843137258</v>
      </c>
    </row>
    <row r="255" spans="2:16" x14ac:dyDescent="0.25">
      <c r="B255" s="145" t="s">
        <v>79</v>
      </c>
      <c r="C255" s="146">
        <v>8</v>
      </c>
      <c r="D255" s="147">
        <v>-0.46666666666666667</v>
      </c>
      <c r="E255" s="146">
        <v>0</v>
      </c>
      <c r="F255" s="147">
        <f t="shared" si="32"/>
        <v>-1</v>
      </c>
      <c r="G255" s="146">
        <v>10</v>
      </c>
      <c r="H255" s="147" t="str">
        <f t="shared" si="32"/>
        <v>-</v>
      </c>
      <c r="I255" s="146">
        <v>22</v>
      </c>
      <c r="J255" s="147">
        <f t="shared" si="32"/>
        <v>1.2000000000000002</v>
      </c>
      <c r="K255" s="146">
        <v>9</v>
      </c>
      <c r="L255" s="147">
        <f t="shared" si="32"/>
        <v>-0.59090909090909083</v>
      </c>
      <c r="M255" s="146">
        <v>22</v>
      </c>
      <c r="N255" s="147">
        <f t="shared" si="33"/>
        <v>1.4444444444444446</v>
      </c>
      <c r="O255" s="147">
        <f t="shared" si="34"/>
        <v>1.75</v>
      </c>
    </row>
    <row r="256" spans="2:16" x14ac:dyDescent="0.25">
      <c r="B256" s="145" t="s">
        <v>81</v>
      </c>
      <c r="C256" s="146">
        <v>13</v>
      </c>
      <c r="D256" s="147">
        <v>8.3333333333333259E-2</v>
      </c>
      <c r="E256" s="146">
        <v>0</v>
      </c>
      <c r="F256" s="147">
        <f t="shared" si="32"/>
        <v>-1</v>
      </c>
      <c r="G256" s="146">
        <v>2</v>
      </c>
      <c r="H256" s="147" t="str">
        <f t="shared" si="32"/>
        <v>-</v>
      </c>
      <c r="I256" s="146">
        <v>23</v>
      </c>
      <c r="J256" s="147">
        <f t="shared" si="32"/>
        <v>10.5</v>
      </c>
      <c r="K256" s="146">
        <v>2</v>
      </c>
      <c r="L256" s="147">
        <f t="shared" si="32"/>
        <v>-0.91304347826086962</v>
      </c>
      <c r="M256" s="146">
        <v>6</v>
      </c>
      <c r="N256" s="147">
        <f t="shared" si="33"/>
        <v>2</v>
      </c>
      <c r="O256" s="147">
        <f t="shared" si="34"/>
        <v>-0.53846153846153844</v>
      </c>
    </row>
    <row r="257" spans="2:16" x14ac:dyDescent="0.25">
      <c r="B257" s="145" t="s">
        <v>83</v>
      </c>
      <c r="C257" s="146">
        <v>39</v>
      </c>
      <c r="D257" s="147">
        <v>-0.48684210526315785</v>
      </c>
      <c r="E257" s="146">
        <v>0</v>
      </c>
      <c r="F257" s="147">
        <f t="shared" si="32"/>
        <v>-1</v>
      </c>
      <c r="G257" s="146">
        <v>28</v>
      </c>
      <c r="H257" s="147" t="str">
        <f t="shared" si="32"/>
        <v>-</v>
      </c>
      <c r="I257" s="146">
        <v>80</v>
      </c>
      <c r="J257" s="147">
        <f t="shared" si="32"/>
        <v>1.8571428571428572</v>
      </c>
      <c r="K257" s="146">
        <v>5</v>
      </c>
      <c r="L257" s="147">
        <f t="shared" si="32"/>
        <v>-0.9375</v>
      </c>
      <c r="M257" s="146">
        <v>17</v>
      </c>
      <c r="N257" s="147">
        <f t="shared" si="33"/>
        <v>2.4</v>
      </c>
      <c r="O257" s="147">
        <f t="shared" si="34"/>
        <v>-0.5641025641025641</v>
      </c>
    </row>
    <row r="258" spans="2:16" x14ac:dyDescent="0.25">
      <c r="B258" s="145" t="s">
        <v>85</v>
      </c>
      <c r="C258" s="146">
        <v>37</v>
      </c>
      <c r="D258" s="147">
        <v>2.7</v>
      </c>
      <c r="E258" s="146">
        <v>0</v>
      </c>
      <c r="F258" s="147">
        <f t="shared" si="32"/>
        <v>-1</v>
      </c>
      <c r="G258" s="146">
        <v>0</v>
      </c>
      <c r="H258" s="147" t="str">
        <f t="shared" si="32"/>
        <v>-</v>
      </c>
      <c r="I258" s="146">
        <v>7</v>
      </c>
      <c r="J258" s="147" t="str">
        <f t="shared" si="32"/>
        <v>-</v>
      </c>
      <c r="K258" s="146">
        <v>15</v>
      </c>
      <c r="L258" s="147">
        <f t="shared" si="32"/>
        <v>1.1428571428571428</v>
      </c>
      <c r="M258" s="146"/>
      <c r="N258" s="147"/>
      <c r="O258" s="147"/>
    </row>
    <row r="259" spans="2:16" x14ac:dyDescent="0.25">
      <c r="B259" s="145" t="s">
        <v>87</v>
      </c>
      <c r="C259" s="146">
        <v>9</v>
      </c>
      <c r="D259" s="147">
        <v>-0.8</v>
      </c>
      <c r="E259" s="146">
        <v>2</v>
      </c>
      <c r="F259" s="147">
        <f t="shared" si="32"/>
        <v>-0.77777777777777779</v>
      </c>
      <c r="G259" s="146">
        <v>3</v>
      </c>
      <c r="H259" s="147">
        <f t="shared" si="32"/>
        <v>0.5</v>
      </c>
      <c r="I259" s="146">
        <v>21</v>
      </c>
      <c r="J259" s="147">
        <f t="shared" si="32"/>
        <v>6</v>
      </c>
      <c r="K259" s="146">
        <v>12</v>
      </c>
      <c r="L259" s="147">
        <f t="shared" si="32"/>
        <v>-0.4285714285714286</v>
      </c>
      <c r="M259" s="146"/>
      <c r="N259" s="147"/>
      <c r="O259" s="147"/>
    </row>
    <row r="260" spans="2:16" x14ac:dyDescent="0.25">
      <c r="B260" s="145" t="s">
        <v>89</v>
      </c>
      <c r="C260" s="146">
        <v>253</v>
      </c>
      <c r="D260" s="147">
        <v>2.7761194029850746</v>
      </c>
      <c r="E260" s="146">
        <v>2</v>
      </c>
      <c r="F260" s="147">
        <f t="shared" si="32"/>
        <v>-0.9920948616600791</v>
      </c>
      <c r="G260" s="146">
        <v>285</v>
      </c>
      <c r="H260" s="147">
        <f t="shared" si="32"/>
        <v>141.5</v>
      </c>
      <c r="I260" s="146">
        <v>86</v>
      </c>
      <c r="J260" s="147">
        <f t="shared" si="32"/>
        <v>-0.69824561403508767</v>
      </c>
      <c r="K260" s="146">
        <v>77</v>
      </c>
      <c r="L260" s="147">
        <f t="shared" si="32"/>
        <v>-0.10465116279069764</v>
      </c>
      <c r="M260" s="146"/>
      <c r="N260" s="147"/>
      <c r="O260" s="147"/>
    </row>
    <row r="261" spans="2:16" x14ac:dyDescent="0.25">
      <c r="B261" s="145" t="s">
        <v>91</v>
      </c>
      <c r="C261" s="146">
        <v>303</v>
      </c>
      <c r="D261" s="147">
        <v>1.6778523489932917E-2</v>
      </c>
      <c r="E261" s="146">
        <v>3</v>
      </c>
      <c r="F261" s="147">
        <f t="shared" si="32"/>
        <v>-0.99009900990099009</v>
      </c>
      <c r="G261" s="146">
        <v>577</v>
      </c>
      <c r="H261" s="147">
        <f t="shared" si="32"/>
        <v>191.33333333333334</v>
      </c>
      <c r="I261" s="146">
        <v>784</v>
      </c>
      <c r="J261" s="147">
        <f t="shared" si="32"/>
        <v>0.35875216637781637</v>
      </c>
      <c r="K261" s="146">
        <v>782</v>
      </c>
      <c r="L261" s="147">
        <f t="shared" si="32"/>
        <v>-2.5510204081632404E-3</v>
      </c>
      <c r="M261" s="146"/>
      <c r="N261" s="147"/>
      <c r="O261" s="147"/>
    </row>
    <row r="262" spans="2:16" x14ac:dyDescent="0.25">
      <c r="B262" s="145" t="s">
        <v>93</v>
      </c>
      <c r="C262" s="146">
        <v>319</v>
      </c>
      <c r="D262" s="147">
        <v>0.23643410852713176</v>
      </c>
      <c r="E262" s="146">
        <v>6</v>
      </c>
      <c r="F262" s="147">
        <f t="shared" si="32"/>
        <v>-0.98119122257053293</v>
      </c>
      <c r="G262" s="146">
        <v>493</v>
      </c>
      <c r="H262" s="147">
        <f t="shared" si="32"/>
        <v>81.166666666666671</v>
      </c>
      <c r="I262" s="146">
        <v>556</v>
      </c>
      <c r="J262" s="147">
        <f t="shared" si="32"/>
        <v>0.12778904665314395</v>
      </c>
      <c r="K262" s="146">
        <v>560</v>
      </c>
      <c r="L262" s="147">
        <f t="shared" si="32"/>
        <v>7.194244604316502E-3</v>
      </c>
      <c r="M262" s="146"/>
      <c r="N262" s="147"/>
      <c r="O262" s="147"/>
    </row>
    <row r="263" spans="2:16" ht="15.75" x14ac:dyDescent="0.25">
      <c r="B263" s="148" t="s">
        <v>30</v>
      </c>
      <c r="C263" s="149">
        <v>2428</v>
      </c>
      <c r="D263" s="150">
        <v>0.15839694656488557</v>
      </c>
      <c r="E263" s="149">
        <v>1979</v>
      </c>
      <c r="F263" s="150">
        <f t="shared" si="32"/>
        <v>-0.18492586490939045</v>
      </c>
      <c r="G263" s="149">
        <v>1422</v>
      </c>
      <c r="H263" s="150">
        <f t="shared" si="32"/>
        <v>-0.28145528044466905</v>
      </c>
      <c r="I263" s="149">
        <v>3324</v>
      </c>
      <c r="J263" s="150">
        <f t="shared" si="32"/>
        <v>1.3375527426160336</v>
      </c>
      <c r="K263" s="149">
        <v>3691</v>
      </c>
      <c r="L263" s="150">
        <f t="shared" si="32"/>
        <v>0.11040914560770165</v>
      </c>
      <c r="M263" s="149">
        <v>2001</v>
      </c>
      <c r="N263" s="150">
        <v>-0.10868596881959913</v>
      </c>
      <c r="O263" s="150">
        <v>0.32780358327803594</v>
      </c>
    </row>
    <row r="264" spans="2:16" ht="6" customHeight="1" x14ac:dyDescent="0.25"/>
    <row r="265" spans="2:16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</row>
    <row r="266" spans="2:16" x14ac:dyDescent="0.25">
      <c r="K266" s="151"/>
    </row>
    <row r="268" spans="2:16" ht="48.75" customHeight="1" thickBot="1" x14ac:dyDescent="0.3">
      <c r="B268" s="12" t="s">
        <v>247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" t="s">
        <v>129</v>
      </c>
    </row>
    <row r="269" spans="2:16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P269" s="1" t="s">
        <v>130</v>
      </c>
    </row>
    <row r="270" spans="2:16" ht="22.5" thickTop="1" thickBot="1" x14ac:dyDescent="0.3">
      <c r="B270" s="152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5"/>
    </row>
    <row r="271" spans="2:16" ht="22.5" thickTop="1" thickBot="1" x14ac:dyDescent="0.3">
      <c r="B271" s="136"/>
      <c r="C271" s="137">
        <f>2019</f>
        <v>2019</v>
      </c>
      <c r="D271" s="138"/>
      <c r="E271" s="139">
        <v>2020</v>
      </c>
      <c r="F271" s="138"/>
      <c r="G271" s="139">
        <v>2021</v>
      </c>
      <c r="H271" s="138"/>
      <c r="I271" s="139">
        <v>2022</v>
      </c>
      <c r="J271" s="138"/>
      <c r="K271" s="139">
        <v>2023</v>
      </c>
      <c r="L271" s="138"/>
      <c r="M271" s="139">
        <v>2024</v>
      </c>
      <c r="N271" s="140"/>
      <c r="O271" s="141"/>
    </row>
    <row r="272" spans="2:16" ht="16.5" thickTop="1" thickBot="1" x14ac:dyDescent="0.3">
      <c r="B272" s="107"/>
      <c r="C272" s="142" t="s">
        <v>69</v>
      </c>
      <c r="D272" s="143" t="str">
        <f>CONCATENATE("var ",RIGHT(2019,2),"/",RIGHT(2018,2))</f>
        <v>var 19/18</v>
      </c>
      <c r="E272" s="144" t="s">
        <v>69</v>
      </c>
      <c r="F272" s="143" t="str">
        <f>CONCATENATE("var ",RIGHT(E271,2),"/",RIGHT(E271-1,2))</f>
        <v>var 20/19</v>
      </c>
      <c r="G272" s="144" t="s">
        <v>69</v>
      </c>
      <c r="H272" s="143" t="str">
        <f>CONCATENATE("var ",RIGHT(G271,2),"/",RIGHT(G271-1,2))</f>
        <v>var 21/20</v>
      </c>
      <c r="I272" s="144" t="s">
        <v>69</v>
      </c>
      <c r="J272" s="143" t="str">
        <f>CONCATENATE("var ",RIGHT(I271,2),"/",RIGHT(I271-1,2))</f>
        <v>var 22/21</v>
      </c>
      <c r="K272" s="144" t="s">
        <v>69</v>
      </c>
      <c r="L272" s="143" t="str">
        <f>CONCATENATE("var ",RIGHT(K271,2),"/",RIGHT(K271-1,2))</f>
        <v>var 23/22</v>
      </c>
      <c r="M272" s="144" t="s">
        <v>69</v>
      </c>
      <c r="N272" s="143" t="str">
        <f>CONCATENATE("var ",RIGHT(M271,2),"/",RIGHT(M271-1,2))</f>
        <v>var 24/23</v>
      </c>
      <c r="O272" s="143" t="str">
        <f>CONCATENATE("var ",RIGHT(M271,2),"/",RIGHT(2019,2))</f>
        <v>var 24/19</v>
      </c>
    </row>
    <row r="273" spans="2:15" x14ac:dyDescent="0.25">
      <c r="B273" s="145" t="s">
        <v>71</v>
      </c>
      <c r="C273" s="146">
        <v>1552</v>
      </c>
      <c r="D273" s="147">
        <v>-0.28413284132841332</v>
      </c>
      <c r="E273" s="146">
        <v>1321</v>
      </c>
      <c r="F273" s="147">
        <f t="shared" ref="F273:L285" si="35">IFERROR(E273/C273-1,"-")</f>
        <v>-0.14884020618556704</v>
      </c>
      <c r="G273" s="146">
        <v>8</v>
      </c>
      <c r="H273" s="147">
        <f t="shared" si="35"/>
        <v>-0.99394398183194554</v>
      </c>
      <c r="I273" s="146">
        <v>232</v>
      </c>
      <c r="J273" s="147">
        <f t="shared" si="35"/>
        <v>28</v>
      </c>
      <c r="K273" s="146">
        <v>528</v>
      </c>
      <c r="L273" s="147">
        <f t="shared" si="35"/>
        <v>1.2758620689655173</v>
      </c>
      <c r="M273" s="146">
        <v>491</v>
      </c>
      <c r="N273" s="147">
        <f t="shared" ref="N273:N279" si="36">IFERROR(M273/K273-1,"-")</f>
        <v>-7.0075757575757569E-2</v>
      </c>
      <c r="O273" s="147">
        <f>M273/C273-1</f>
        <v>-0.68363402061855671</v>
      </c>
    </row>
    <row r="274" spans="2:15" x14ac:dyDescent="0.25">
      <c r="B274" s="145" t="s">
        <v>73</v>
      </c>
      <c r="C274" s="146">
        <v>1118</v>
      </c>
      <c r="D274" s="147">
        <v>-0.43931795386158479</v>
      </c>
      <c r="E274" s="146">
        <v>2158</v>
      </c>
      <c r="F274" s="147">
        <f t="shared" si="35"/>
        <v>0.93023255813953498</v>
      </c>
      <c r="G274" s="146">
        <v>11</v>
      </c>
      <c r="H274" s="147">
        <f t="shared" si="35"/>
        <v>-0.99490268767377199</v>
      </c>
      <c r="I274" s="146">
        <v>194</v>
      </c>
      <c r="J274" s="147">
        <f t="shared" si="35"/>
        <v>16.636363636363637</v>
      </c>
      <c r="K274" s="146">
        <v>457</v>
      </c>
      <c r="L274" s="147">
        <f t="shared" si="35"/>
        <v>1.3556701030927836</v>
      </c>
      <c r="M274" s="146">
        <v>407</v>
      </c>
      <c r="N274" s="147">
        <f t="shared" si="36"/>
        <v>-0.10940919037199126</v>
      </c>
      <c r="O274" s="147">
        <f>IFERROR(M274/C274-1,"-")</f>
        <v>-0.63595706618962433</v>
      </c>
    </row>
    <row r="275" spans="2:15" x14ac:dyDescent="0.25">
      <c r="B275" s="145" t="s">
        <v>75</v>
      </c>
      <c r="C275" s="146">
        <v>1025</v>
      </c>
      <c r="D275" s="147">
        <v>-0.36923076923076925</v>
      </c>
      <c r="E275" s="146">
        <v>454</v>
      </c>
      <c r="F275" s="147">
        <f t="shared" si="35"/>
        <v>-0.55707317073170737</v>
      </c>
      <c r="G275" s="146">
        <v>15</v>
      </c>
      <c r="H275" s="147">
        <f t="shared" si="35"/>
        <v>-0.96696035242290745</v>
      </c>
      <c r="I275" s="146">
        <v>261</v>
      </c>
      <c r="J275" s="147">
        <f t="shared" si="35"/>
        <v>16.399999999999999</v>
      </c>
      <c r="K275" s="146">
        <v>280</v>
      </c>
      <c r="L275" s="147">
        <f t="shared" si="35"/>
        <v>7.2796934865900331E-2</v>
      </c>
      <c r="M275" s="146">
        <v>446</v>
      </c>
      <c r="N275" s="147">
        <f t="shared" si="36"/>
        <v>0.59285714285714275</v>
      </c>
      <c r="O275" s="147">
        <f t="shared" ref="O275:O279" si="37">IFERROR(M275/C275-1,"-")</f>
        <v>-0.56487804878048786</v>
      </c>
    </row>
    <row r="276" spans="2:15" x14ac:dyDescent="0.25">
      <c r="B276" s="145" t="s">
        <v>77</v>
      </c>
      <c r="C276" s="146">
        <v>393</v>
      </c>
      <c r="D276" s="147">
        <v>-0.62464183381088823</v>
      </c>
      <c r="E276" s="146">
        <v>0</v>
      </c>
      <c r="F276" s="147">
        <f t="shared" si="35"/>
        <v>-1</v>
      </c>
      <c r="G276" s="146">
        <v>0</v>
      </c>
      <c r="H276" s="147" t="str">
        <f t="shared" si="35"/>
        <v>-</v>
      </c>
      <c r="I276" s="146">
        <v>187</v>
      </c>
      <c r="J276" s="147" t="str">
        <f t="shared" si="35"/>
        <v>-</v>
      </c>
      <c r="K276" s="146">
        <v>281</v>
      </c>
      <c r="L276" s="147">
        <f t="shared" si="35"/>
        <v>0.50267379679144386</v>
      </c>
      <c r="M276" s="146">
        <v>96</v>
      </c>
      <c r="N276" s="147">
        <f t="shared" si="36"/>
        <v>-0.65836298932384341</v>
      </c>
      <c r="O276" s="147">
        <f t="shared" si="37"/>
        <v>-0.75572519083969469</v>
      </c>
    </row>
    <row r="277" spans="2:15" x14ac:dyDescent="0.25">
      <c r="B277" s="145" t="s">
        <v>79</v>
      </c>
      <c r="C277" s="146">
        <v>10</v>
      </c>
      <c r="D277" s="147">
        <v>-9.0909090909090939E-2</v>
      </c>
      <c r="E277" s="146">
        <v>0</v>
      </c>
      <c r="F277" s="147">
        <f t="shared" si="35"/>
        <v>-1</v>
      </c>
      <c r="G277" s="146">
        <v>3</v>
      </c>
      <c r="H277" s="147" t="str">
        <f t="shared" si="35"/>
        <v>-</v>
      </c>
      <c r="I277" s="146">
        <v>2</v>
      </c>
      <c r="J277" s="147">
        <f t="shared" si="35"/>
        <v>-0.33333333333333337</v>
      </c>
      <c r="K277" s="146">
        <v>28</v>
      </c>
      <c r="L277" s="147">
        <f t="shared" si="35"/>
        <v>13</v>
      </c>
      <c r="M277" s="146">
        <v>14</v>
      </c>
      <c r="N277" s="147">
        <f t="shared" si="36"/>
        <v>-0.5</v>
      </c>
      <c r="O277" s="147">
        <f t="shared" si="37"/>
        <v>0.39999999999999991</v>
      </c>
    </row>
    <row r="278" spans="2:15" x14ac:dyDescent="0.25">
      <c r="B278" s="145" t="s">
        <v>81</v>
      </c>
      <c r="C278" s="146">
        <v>22</v>
      </c>
      <c r="D278" s="147">
        <v>-8.333333333333337E-2</v>
      </c>
      <c r="E278" s="146">
        <v>0</v>
      </c>
      <c r="F278" s="147">
        <f t="shared" si="35"/>
        <v>-1</v>
      </c>
      <c r="G278" s="146">
        <v>4</v>
      </c>
      <c r="H278" s="147" t="str">
        <f t="shared" si="35"/>
        <v>-</v>
      </c>
      <c r="I278" s="146">
        <v>12</v>
      </c>
      <c r="J278" s="147">
        <f t="shared" si="35"/>
        <v>2</v>
      </c>
      <c r="K278" s="146">
        <v>11</v>
      </c>
      <c r="L278" s="147">
        <f t="shared" si="35"/>
        <v>-8.333333333333337E-2</v>
      </c>
      <c r="M278" s="146">
        <v>5</v>
      </c>
      <c r="N278" s="147">
        <f t="shared" si="36"/>
        <v>-0.54545454545454541</v>
      </c>
      <c r="O278" s="147">
        <f t="shared" si="37"/>
        <v>-0.77272727272727271</v>
      </c>
    </row>
    <row r="279" spans="2:15" x14ac:dyDescent="0.25">
      <c r="B279" s="145" t="s">
        <v>83</v>
      </c>
      <c r="C279" s="146">
        <v>102</v>
      </c>
      <c r="D279" s="147">
        <v>4.3684210526315788</v>
      </c>
      <c r="E279" s="146">
        <v>0</v>
      </c>
      <c r="F279" s="147">
        <f t="shared" si="35"/>
        <v>-1</v>
      </c>
      <c r="G279" s="146">
        <v>12</v>
      </c>
      <c r="H279" s="147" t="str">
        <f t="shared" si="35"/>
        <v>-</v>
      </c>
      <c r="I279" s="146">
        <v>29</v>
      </c>
      <c r="J279" s="147">
        <f t="shared" si="35"/>
        <v>1.4166666666666665</v>
      </c>
      <c r="K279" s="146">
        <v>13</v>
      </c>
      <c r="L279" s="147">
        <f t="shared" si="35"/>
        <v>-0.55172413793103448</v>
      </c>
      <c r="M279" s="146">
        <v>25</v>
      </c>
      <c r="N279" s="147">
        <f t="shared" si="36"/>
        <v>0.92307692307692313</v>
      </c>
      <c r="O279" s="147">
        <f t="shared" si="37"/>
        <v>-0.75490196078431371</v>
      </c>
    </row>
    <row r="280" spans="2:15" x14ac:dyDescent="0.25">
      <c r="B280" s="145" t="s">
        <v>85</v>
      </c>
      <c r="C280" s="146">
        <v>13</v>
      </c>
      <c r="D280" s="147">
        <v>1.6</v>
      </c>
      <c r="E280" s="146">
        <v>3</v>
      </c>
      <c r="F280" s="147">
        <f t="shared" si="35"/>
        <v>-0.76923076923076916</v>
      </c>
      <c r="G280" s="146">
        <v>0</v>
      </c>
      <c r="H280" s="147">
        <f t="shared" si="35"/>
        <v>-1</v>
      </c>
      <c r="I280" s="146">
        <v>9</v>
      </c>
      <c r="J280" s="147" t="str">
        <f t="shared" si="35"/>
        <v>-</v>
      </c>
      <c r="K280" s="146">
        <v>32</v>
      </c>
      <c r="L280" s="147">
        <f t="shared" si="35"/>
        <v>2.5555555555555554</v>
      </c>
      <c r="M280" s="146"/>
      <c r="N280" s="147"/>
      <c r="O280" s="147"/>
    </row>
    <row r="281" spans="2:15" x14ac:dyDescent="0.25">
      <c r="B281" s="145" t="s">
        <v>87</v>
      </c>
      <c r="C281" s="146">
        <v>26</v>
      </c>
      <c r="D281" s="147">
        <v>1.6</v>
      </c>
      <c r="E281" s="146">
        <v>0</v>
      </c>
      <c r="F281" s="147">
        <f t="shared" si="35"/>
        <v>-1</v>
      </c>
      <c r="G281" s="146">
        <v>0</v>
      </c>
      <c r="H281" s="147" t="str">
        <f t="shared" si="35"/>
        <v>-</v>
      </c>
      <c r="I281" s="146">
        <v>0</v>
      </c>
      <c r="J281" s="147" t="str">
        <f t="shared" si="35"/>
        <v>-</v>
      </c>
      <c r="K281" s="146">
        <v>11</v>
      </c>
      <c r="L281" s="147" t="str">
        <f t="shared" si="35"/>
        <v>-</v>
      </c>
      <c r="M281" s="146"/>
      <c r="N281" s="147"/>
      <c r="O281" s="147"/>
    </row>
    <row r="282" spans="2:15" x14ac:dyDescent="0.25">
      <c r="B282" s="145" t="s">
        <v>89</v>
      </c>
      <c r="C282" s="146">
        <v>291</v>
      </c>
      <c r="D282" s="147">
        <v>-0.47186932849364793</v>
      </c>
      <c r="E282" s="146">
        <v>57</v>
      </c>
      <c r="F282" s="147">
        <f t="shared" si="35"/>
        <v>-0.80412371134020622</v>
      </c>
      <c r="G282" s="146">
        <v>142</v>
      </c>
      <c r="H282" s="147">
        <f t="shared" si="35"/>
        <v>1.4912280701754388</v>
      </c>
      <c r="I282" s="146">
        <v>151</v>
      </c>
      <c r="J282" s="147">
        <f t="shared" si="35"/>
        <v>6.3380281690140761E-2</v>
      </c>
      <c r="K282" s="146">
        <v>132</v>
      </c>
      <c r="L282" s="147">
        <f t="shared" si="35"/>
        <v>-0.1258278145695364</v>
      </c>
      <c r="M282" s="146"/>
      <c r="N282" s="147"/>
      <c r="O282" s="147"/>
    </row>
    <row r="283" spans="2:15" x14ac:dyDescent="0.25">
      <c r="B283" s="145" t="s">
        <v>91</v>
      </c>
      <c r="C283" s="146">
        <v>767</v>
      </c>
      <c r="D283" s="147">
        <v>-0.36242726517040735</v>
      </c>
      <c r="E283" s="146">
        <v>35</v>
      </c>
      <c r="F283" s="147">
        <f t="shared" si="35"/>
        <v>-0.95436766623207303</v>
      </c>
      <c r="G283" s="146">
        <v>377</v>
      </c>
      <c r="H283" s="147">
        <f t="shared" si="35"/>
        <v>9.7714285714285722</v>
      </c>
      <c r="I283" s="146">
        <v>417</v>
      </c>
      <c r="J283" s="147">
        <f t="shared" si="35"/>
        <v>0.10610079575596809</v>
      </c>
      <c r="K283" s="146">
        <v>543</v>
      </c>
      <c r="L283" s="147">
        <f t="shared" si="35"/>
        <v>0.30215827338129486</v>
      </c>
      <c r="M283" s="146"/>
      <c r="N283" s="147"/>
      <c r="O283" s="147"/>
    </row>
    <row r="284" spans="2:15" x14ac:dyDescent="0.25">
      <c r="B284" s="145" t="s">
        <v>93</v>
      </c>
      <c r="C284" s="146">
        <v>902</v>
      </c>
      <c r="D284" s="147">
        <v>-0.48101265822784811</v>
      </c>
      <c r="E284" s="146">
        <v>12</v>
      </c>
      <c r="F284" s="147">
        <f t="shared" si="35"/>
        <v>-0.98669623059866962</v>
      </c>
      <c r="G284" s="146">
        <v>375</v>
      </c>
      <c r="H284" s="147">
        <f t="shared" si="35"/>
        <v>30.25</v>
      </c>
      <c r="I284" s="146">
        <v>585</v>
      </c>
      <c r="J284" s="147">
        <f t="shared" si="35"/>
        <v>0.56000000000000005</v>
      </c>
      <c r="K284" s="146">
        <v>569</v>
      </c>
      <c r="L284" s="147">
        <f t="shared" si="35"/>
        <v>-2.7350427350427364E-2</v>
      </c>
      <c r="M284" s="146"/>
      <c r="N284" s="147"/>
      <c r="O284" s="147"/>
    </row>
    <row r="285" spans="2:15" ht="15.75" x14ac:dyDescent="0.25">
      <c r="B285" s="148" t="s">
        <v>30</v>
      </c>
      <c r="C285" s="149">
        <v>6221</v>
      </c>
      <c r="D285" s="150">
        <v>-0.40153920153920153</v>
      </c>
      <c r="E285" s="149">
        <v>4050</v>
      </c>
      <c r="F285" s="150">
        <f t="shared" si="35"/>
        <v>-0.34897926378395761</v>
      </c>
      <c r="G285" s="149">
        <v>947</v>
      </c>
      <c r="H285" s="150">
        <f t="shared" si="35"/>
        <v>-0.76617283950617288</v>
      </c>
      <c r="I285" s="149">
        <v>2079</v>
      </c>
      <c r="J285" s="150">
        <f t="shared" si="35"/>
        <v>1.1953537486800423</v>
      </c>
      <c r="K285" s="149">
        <v>2885</v>
      </c>
      <c r="L285" s="150">
        <f t="shared" si="35"/>
        <v>0.38768638768638763</v>
      </c>
      <c r="M285" s="149">
        <v>1484</v>
      </c>
      <c r="N285" s="150">
        <v>-7.1339173967459368E-2</v>
      </c>
      <c r="O285" s="150">
        <v>-0.64850781620085263</v>
      </c>
    </row>
    <row r="286" spans="2:15" ht="6" customHeight="1" x14ac:dyDescent="0.25"/>
    <row r="287" spans="2:15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</row>
    <row r="288" spans="2:15" x14ac:dyDescent="0.25">
      <c r="C288" s="151"/>
      <c r="K288" s="151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D087-FBEE-4169-8D20-ED60DD0E7AD7}">
  <sheetPr codeName="Hoja11"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12" t="s">
        <v>235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" t="s">
        <v>66</v>
      </c>
    </row>
    <row r="5" spans="1:20" ht="10.5" customHeight="1" thickBot="1" x14ac:dyDescent="0.3">
      <c r="B5" s="130"/>
      <c r="C5" s="130"/>
      <c r="D5" s="130"/>
      <c r="E5" s="130"/>
      <c r="F5" s="130"/>
      <c r="G5" s="130"/>
      <c r="H5" s="130"/>
      <c r="I5" s="130"/>
      <c r="J5" s="131"/>
      <c r="K5" s="130"/>
      <c r="L5" s="130"/>
      <c r="M5" s="130"/>
      <c r="N5" s="130"/>
      <c r="O5" s="130"/>
      <c r="P5" s="136"/>
      <c r="Q5" s="4"/>
      <c r="R5" s="4"/>
      <c r="T5" s="1" t="s">
        <v>67</v>
      </c>
    </row>
    <row r="6" spans="1:20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5"/>
    </row>
    <row r="7" spans="1:20" ht="22.5" thickTop="1" thickBot="1" x14ac:dyDescent="0.3">
      <c r="B7" s="136"/>
      <c r="C7" s="156">
        <v>2017</v>
      </c>
      <c r="D7" s="137">
        <v>2018</v>
      </c>
      <c r="E7" s="138"/>
      <c r="F7" s="137">
        <v>2019</v>
      </c>
      <c r="G7" s="138"/>
      <c r="H7" s="137">
        <v>2020</v>
      </c>
      <c r="I7" s="138"/>
      <c r="J7" s="137">
        <v>2021</v>
      </c>
      <c r="K7" s="138"/>
      <c r="L7" s="139">
        <v>2022</v>
      </c>
      <c r="M7" s="138"/>
      <c r="N7" s="139">
        <v>2023</v>
      </c>
      <c r="O7" s="140"/>
      <c r="P7" s="138"/>
      <c r="Q7" s="139">
        <v>2024</v>
      </c>
      <c r="R7" s="140"/>
      <c r="S7" s="141"/>
    </row>
    <row r="8" spans="1:20" ht="16.5" thickTop="1" thickBot="1" x14ac:dyDescent="0.3">
      <c r="B8" s="107"/>
      <c r="C8" s="142" t="s">
        <v>69</v>
      </c>
      <c r="D8" s="142" t="s">
        <v>69</v>
      </c>
      <c r="E8" s="143" t="s">
        <v>133</v>
      </c>
      <c r="F8" s="142" t="s">
        <v>69</v>
      </c>
      <c r="G8" s="143" t="s">
        <v>134</v>
      </c>
      <c r="H8" s="142" t="s">
        <v>69</v>
      </c>
      <c r="I8" s="143" t="s">
        <v>135</v>
      </c>
      <c r="J8" s="142" t="s">
        <v>69</v>
      </c>
      <c r="K8" s="143" t="s">
        <v>248</v>
      </c>
      <c r="L8" s="144" t="s">
        <v>69</v>
      </c>
      <c r="M8" s="143" t="s">
        <v>136</v>
      </c>
      <c r="N8" s="144" t="s">
        <v>69</v>
      </c>
      <c r="O8" s="143" t="s">
        <v>249</v>
      </c>
      <c r="P8" s="143" t="str">
        <f>CONCATENATE("var ",RIGHT(N7,2),"/",RIGHT(F7,2))</f>
        <v>var 23/19</v>
      </c>
      <c r="Q8" s="144" t="s">
        <v>69</v>
      </c>
      <c r="R8" s="143" t="s">
        <v>136</v>
      </c>
      <c r="S8" s="143" t="str">
        <f>CONCATENATE("var ",RIGHT(Q7,2),"/",RIGHT(F7,2))</f>
        <v>var 24/19</v>
      </c>
    </row>
    <row r="9" spans="1:20" x14ac:dyDescent="0.25">
      <c r="A9" s="1" t="s">
        <v>70</v>
      </c>
      <c r="B9" s="145" t="s">
        <v>71</v>
      </c>
      <c r="C9" s="146">
        <v>21477</v>
      </c>
      <c r="D9" s="146">
        <v>20994</v>
      </c>
      <c r="E9" s="147">
        <f t="shared" ref="E9:E21" si="0">D9/C9-1</f>
        <v>-2.2489174465707529E-2</v>
      </c>
      <c r="F9" s="146">
        <v>19740</v>
      </c>
      <c r="G9" s="147">
        <f>F9/D9-1</f>
        <v>-5.9731351814804268E-2</v>
      </c>
      <c r="H9" s="146">
        <v>21031</v>
      </c>
      <c r="I9" s="147">
        <f>H9/F9-1</f>
        <v>6.5400202634245286E-2</v>
      </c>
      <c r="J9" s="146">
        <v>6223</v>
      </c>
      <c r="K9" s="147">
        <v>-0.70410346631163523</v>
      </c>
      <c r="L9" s="146">
        <v>15598</v>
      </c>
      <c r="M9" s="147">
        <f t="shared" ref="M9:M21" si="1">IFERROR(L9/J9-1,"-")</f>
        <v>1.5065081150570463</v>
      </c>
      <c r="N9" s="146">
        <v>22490</v>
      </c>
      <c r="O9" s="147">
        <f>IFERROR(N9/L9-1,"-")</f>
        <v>0.44185151942556744</v>
      </c>
      <c r="P9" s="122">
        <f>N9/F9-1</f>
        <v>0.1393110435663627</v>
      </c>
      <c r="Q9" s="146">
        <v>22650</v>
      </c>
      <c r="R9" s="147">
        <f>IFERROR(Q9/N9-1,"-")</f>
        <v>7.1142730102267127E-3</v>
      </c>
      <c r="S9" s="147">
        <f>IFERROR(Q9/F9-1,"-")</f>
        <v>0.14741641337386024</v>
      </c>
    </row>
    <row r="10" spans="1:20" x14ac:dyDescent="0.25">
      <c r="A10" s="1" t="s">
        <v>72</v>
      </c>
      <c r="B10" s="145" t="s">
        <v>73</v>
      </c>
      <c r="C10" s="146">
        <v>20999</v>
      </c>
      <c r="D10" s="146">
        <v>21076</v>
      </c>
      <c r="E10" s="147">
        <f t="shared" si="0"/>
        <v>3.6668412781561965E-3</v>
      </c>
      <c r="F10" s="146">
        <v>19223</v>
      </c>
      <c r="G10" s="147">
        <f t="shared" ref="G10:I21" si="2">F10/D10-1</f>
        <v>-8.7919908901119781E-2</v>
      </c>
      <c r="H10" s="146">
        <v>22403</v>
      </c>
      <c r="I10" s="147">
        <f t="shared" si="2"/>
        <v>0.16542683244030587</v>
      </c>
      <c r="J10" s="146">
        <v>5135</v>
      </c>
      <c r="K10" s="147">
        <v>-0.7707896263893228</v>
      </c>
      <c r="L10" s="146">
        <v>21666</v>
      </c>
      <c r="M10" s="147">
        <f t="shared" si="1"/>
        <v>3.2192794547224928</v>
      </c>
      <c r="N10" s="146">
        <v>23086</v>
      </c>
      <c r="O10" s="147">
        <f t="shared" ref="O10:O21" si="3">IFERROR(N10/L10-1,"-")</f>
        <v>6.5540478168559124E-2</v>
      </c>
      <c r="P10" s="122">
        <f t="shared" ref="P10:P21" si="4">N10/F10-1</f>
        <v>0.2009571867034281</v>
      </c>
      <c r="Q10" s="146">
        <v>23921</v>
      </c>
      <c r="R10" s="147">
        <f t="shared" ref="R10:R19" si="5">IFERROR(Q10/N10-1,"-")</f>
        <v>3.6169106817985019E-2</v>
      </c>
      <c r="S10" s="147">
        <f t="shared" ref="S10:S20" si="6">IFERROR(Q10/F10-1,"-")</f>
        <v>0.24439473547313106</v>
      </c>
    </row>
    <row r="11" spans="1:20" x14ac:dyDescent="0.25">
      <c r="A11" s="1" t="s">
        <v>74</v>
      </c>
      <c r="B11" s="145" t="s">
        <v>75</v>
      </c>
      <c r="C11" s="146">
        <v>22124</v>
      </c>
      <c r="D11" s="146">
        <v>24045</v>
      </c>
      <c r="E11" s="147">
        <f t="shared" si="0"/>
        <v>8.6828783221840622E-2</v>
      </c>
      <c r="F11" s="146">
        <v>21973</v>
      </c>
      <c r="G11" s="147">
        <f t="shared" si="2"/>
        <v>-8.6171761280931625E-2</v>
      </c>
      <c r="H11" s="146">
        <v>8865</v>
      </c>
      <c r="I11" s="147">
        <f t="shared" si="2"/>
        <v>-0.59655031174623407</v>
      </c>
      <c r="J11" s="146">
        <v>5413</v>
      </c>
      <c r="K11" s="147">
        <v>-0.38939650310208684</v>
      </c>
      <c r="L11" s="146">
        <v>22231</v>
      </c>
      <c r="M11" s="147">
        <f t="shared" si="1"/>
        <v>3.1069647145760211</v>
      </c>
      <c r="N11" s="146">
        <v>21689</v>
      </c>
      <c r="O11" s="147">
        <f t="shared" si="3"/>
        <v>-2.4380369753947195E-2</v>
      </c>
      <c r="P11" s="122">
        <f t="shared" si="4"/>
        <v>-1.2924953351840851E-2</v>
      </c>
      <c r="Q11" s="146">
        <v>27356</v>
      </c>
      <c r="R11" s="147">
        <f t="shared" si="5"/>
        <v>0.26128452210798092</v>
      </c>
      <c r="S11" s="147">
        <f t="shared" si="6"/>
        <v>0.24498247849633636</v>
      </c>
    </row>
    <row r="12" spans="1:20" x14ac:dyDescent="0.25">
      <c r="A12" s="1" t="s">
        <v>76</v>
      </c>
      <c r="B12" s="145" t="s">
        <v>77</v>
      </c>
      <c r="C12" s="146">
        <v>24678</v>
      </c>
      <c r="D12" s="146">
        <v>19710</v>
      </c>
      <c r="E12" s="147">
        <f t="shared" si="0"/>
        <v>-0.20131291028446385</v>
      </c>
      <c r="F12" s="146">
        <v>20119</v>
      </c>
      <c r="G12" s="147">
        <f t="shared" si="2"/>
        <v>2.0750887874175561E-2</v>
      </c>
      <c r="H12" s="146">
        <v>0</v>
      </c>
      <c r="I12" s="147">
        <f t="shared" si="2"/>
        <v>-1</v>
      </c>
      <c r="J12" s="146">
        <v>6463</v>
      </c>
      <c r="K12" s="147" t="s">
        <v>236</v>
      </c>
      <c r="L12" s="146">
        <v>23894</v>
      </c>
      <c r="M12" s="147">
        <f t="shared" si="1"/>
        <v>2.6970447160761255</v>
      </c>
      <c r="N12" s="146">
        <v>23484</v>
      </c>
      <c r="O12" s="147">
        <f t="shared" si="3"/>
        <v>-1.715911944421189E-2</v>
      </c>
      <c r="P12" s="147">
        <f>N12/F12-1</f>
        <v>0.16725483373925143</v>
      </c>
      <c r="Q12" s="146">
        <v>22205</v>
      </c>
      <c r="R12" s="147">
        <f t="shared" si="5"/>
        <v>-5.4462612842786529E-2</v>
      </c>
      <c r="S12" s="147">
        <f t="shared" si="6"/>
        <v>0.10368308564043938</v>
      </c>
    </row>
    <row r="13" spans="1:20" x14ac:dyDescent="0.25">
      <c r="A13" s="1" t="s">
        <v>78</v>
      </c>
      <c r="B13" s="145" t="s">
        <v>79</v>
      </c>
      <c r="C13" s="146">
        <v>20943</v>
      </c>
      <c r="D13" s="146">
        <v>22493</v>
      </c>
      <c r="E13" s="147">
        <f t="shared" si="0"/>
        <v>7.4010409205939931E-2</v>
      </c>
      <c r="F13" s="146">
        <v>14799</v>
      </c>
      <c r="G13" s="147">
        <f t="shared" si="2"/>
        <v>-0.34206197483661582</v>
      </c>
      <c r="H13" s="146">
        <v>0</v>
      </c>
      <c r="I13" s="147">
        <f t="shared" si="2"/>
        <v>-1</v>
      </c>
      <c r="J13" s="146">
        <v>6823</v>
      </c>
      <c r="K13" s="147" t="s">
        <v>236</v>
      </c>
      <c r="L13" s="146">
        <v>20251</v>
      </c>
      <c r="M13" s="147">
        <f t="shared" si="1"/>
        <v>1.9680492452000586</v>
      </c>
      <c r="N13" s="146">
        <v>21547</v>
      </c>
      <c r="O13" s="147">
        <f t="shared" si="3"/>
        <v>6.3996839662238791E-2</v>
      </c>
      <c r="P13" s="147">
        <f t="shared" si="4"/>
        <v>0.45597675518616132</v>
      </c>
      <c r="Q13" s="146">
        <v>23449</v>
      </c>
      <c r="R13" s="147">
        <f t="shared" si="5"/>
        <v>8.8272149255116616E-2</v>
      </c>
      <c r="S13" s="147">
        <f t="shared" si="6"/>
        <v>0.58449895263193463</v>
      </c>
    </row>
    <row r="14" spans="1:20" x14ac:dyDescent="0.25">
      <c r="A14" s="1" t="s">
        <v>80</v>
      </c>
      <c r="B14" s="145" t="s">
        <v>81</v>
      </c>
      <c r="C14" s="146">
        <v>19159</v>
      </c>
      <c r="D14" s="146">
        <v>24346</v>
      </c>
      <c r="E14" s="147">
        <f t="shared" si="0"/>
        <v>0.27073438070880518</v>
      </c>
      <c r="F14" s="146">
        <v>19316</v>
      </c>
      <c r="G14" s="147">
        <f t="shared" si="2"/>
        <v>-0.20660478107286617</v>
      </c>
      <c r="H14" s="146">
        <v>0</v>
      </c>
      <c r="I14" s="147">
        <f t="shared" si="2"/>
        <v>-1</v>
      </c>
      <c r="J14" s="146">
        <v>3802</v>
      </c>
      <c r="K14" s="147" t="s">
        <v>236</v>
      </c>
      <c r="L14" s="146">
        <v>18886</v>
      </c>
      <c r="M14" s="147">
        <f t="shared" si="1"/>
        <v>3.9673855865334033</v>
      </c>
      <c r="N14" s="146">
        <v>21065</v>
      </c>
      <c r="O14" s="147">
        <f t="shared" si="3"/>
        <v>0.11537646934237</v>
      </c>
      <c r="P14" s="147">
        <f t="shared" si="4"/>
        <v>9.0546697038724311E-2</v>
      </c>
      <c r="Q14" s="146">
        <v>22841</v>
      </c>
      <c r="R14" s="147">
        <f t="shared" si="5"/>
        <v>8.4310467600284822E-2</v>
      </c>
      <c r="S14" s="147">
        <f t="shared" si="6"/>
        <v>0.18249119900600541</v>
      </c>
    </row>
    <row r="15" spans="1:20" x14ac:dyDescent="0.25">
      <c r="A15" s="1" t="s">
        <v>82</v>
      </c>
      <c r="B15" s="145" t="s">
        <v>83</v>
      </c>
      <c r="C15" s="146">
        <v>24169</v>
      </c>
      <c r="D15" s="146">
        <v>24909</v>
      </c>
      <c r="E15" s="147">
        <f t="shared" si="0"/>
        <v>3.0617733460217567E-2</v>
      </c>
      <c r="F15" s="146">
        <v>24858</v>
      </c>
      <c r="G15" s="147">
        <f t="shared" si="2"/>
        <v>-2.0474527279296106E-3</v>
      </c>
      <c r="H15" s="146">
        <v>0</v>
      </c>
      <c r="I15" s="147">
        <f t="shared" si="2"/>
        <v>-1</v>
      </c>
      <c r="J15" s="146">
        <v>10219</v>
      </c>
      <c r="K15" s="147" t="s">
        <v>236</v>
      </c>
      <c r="L15" s="146">
        <v>23111</v>
      </c>
      <c r="M15" s="147">
        <f t="shared" si="1"/>
        <v>1.2615715823466092</v>
      </c>
      <c r="N15" s="146">
        <v>24276</v>
      </c>
      <c r="O15" s="147">
        <f t="shared" si="3"/>
        <v>5.040889619661626E-2</v>
      </c>
      <c r="P15" s="147">
        <f t="shared" si="4"/>
        <v>-2.3412985759111771E-2</v>
      </c>
      <c r="Q15" s="146">
        <v>24893</v>
      </c>
      <c r="R15" s="147">
        <f t="shared" si="5"/>
        <v>2.5416048772450184E-2</v>
      </c>
      <c r="S15" s="147">
        <f t="shared" si="6"/>
        <v>1.4079974253762284E-3</v>
      </c>
    </row>
    <row r="16" spans="1:20" x14ac:dyDescent="0.25">
      <c r="A16" s="1" t="s">
        <v>84</v>
      </c>
      <c r="B16" s="145" t="s">
        <v>85</v>
      </c>
      <c r="C16" s="146">
        <v>23446</v>
      </c>
      <c r="D16" s="146">
        <v>26522</v>
      </c>
      <c r="E16" s="147">
        <f t="shared" si="0"/>
        <v>0.13119508658193291</v>
      </c>
      <c r="F16" s="146">
        <v>24709</v>
      </c>
      <c r="G16" s="147">
        <f t="shared" si="2"/>
        <v>-6.8358344016288375E-2</v>
      </c>
      <c r="H16" s="146">
        <v>13295</v>
      </c>
      <c r="I16" s="147">
        <f t="shared" si="2"/>
        <v>-0.46193694605204583</v>
      </c>
      <c r="J16" s="146">
        <v>18239</v>
      </c>
      <c r="K16" s="147">
        <v>0.37186912373072589</v>
      </c>
      <c r="L16" s="146">
        <v>24659</v>
      </c>
      <c r="M16" s="147">
        <f t="shared" si="1"/>
        <v>0.35199298207138541</v>
      </c>
      <c r="N16" s="146">
        <v>25495</v>
      </c>
      <c r="O16" s="147">
        <f t="shared" si="3"/>
        <v>3.3902429133379375E-2</v>
      </c>
      <c r="P16" s="122">
        <f t="shared" si="4"/>
        <v>3.1810271560969605E-2</v>
      </c>
      <c r="Q16" s="146" t="s">
        <v>236</v>
      </c>
      <c r="R16" s="147" t="str">
        <f t="shared" si="5"/>
        <v>-</v>
      </c>
      <c r="S16" s="147" t="str">
        <f t="shared" si="6"/>
        <v>-</v>
      </c>
    </row>
    <row r="17" spans="1:19" x14ac:dyDescent="0.25">
      <c r="A17" s="1" t="s">
        <v>86</v>
      </c>
      <c r="B17" s="145" t="s">
        <v>87</v>
      </c>
      <c r="C17" s="146">
        <v>22062</v>
      </c>
      <c r="D17" s="146">
        <v>23824</v>
      </c>
      <c r="E17" s="147">
        <f t="shared" si="0"/>
        <v>7.9865832653431168E-2</v>
      </c>
      <c r="F17" s="146">
        <v>22149</v>
      </c>
      <c r="G17" s="147">
        <f t="shared" si="2"/>
        <v>-7.0307253190060481E-2</v>
      </c>
      <c r="H17" s="146">
        <v>5725</v>
      </c>
      <c r="I17" s="147">
        <f t="shared" si="2"/>
        <v>-0.74152331933721616</v>
      </c>
      <c r="J17" s="146">
        <v>15267</v>
      </c>
      <c r="K17" s="147">
        <v>1.6667248908296943</v>
      </c>
      <c r="L17" s="146">
        <v>20130</v>
      </c>
      <c r="M17" s="147">
        <f t="shared" si="1"/>
        <v>0.31853016309687554</v>
      </c>
      <c r="N17" s="146">
        <v>22106</v>
      </c>
      <c r="O17" s="147">
        <f t="shared" si="3"/>
        <v>9.8161947342275235E-2</v>
      </c>
      <c r="P17" s="122">
        <f t="shared" si="4"/>
        <v>-1.941396902794712E-3</v>
      </c>
      <c r="Q17" s="146" t="s">
        <v>236</v>
      </c>
      <c r="R17" s="147" t="str">
        <f t="shared" si="5"/>
        <v>-</v>
      </c>
      <c r="S17" s="147" t="str">
        <f t="shared" si="6"/>
        <v>-</v>
      </c>
    </row>
    <row r="18" spans="1:19" x14ac:dyDescent="0.25">
      <c r="A18" s="1" t="s">
        <v>88</v>
      </c>
      <c r="B18" s="145" t="s">
        <v>89</v>
      </c>
      <c r="C18" s="146">
        <v>23298</v>
      </c>
      <c r="D18" s="146">
        <v>23201</v>
      </c>
      <c r="E18" s="147">
        <f t="shared" si="0"/>
        <v>-4.1634475062236609E-3</v>
      </c>
      <c r="F18" s="146">
        <v>22803</v>
      </c>
      <c r="G18" s="147">
        <f t="shared" si="2"/>
        <v>-1.7154432998577662E-2</v>
      </c>
      <c r="H18" s="146">
        <v>6665</v>
      </c>
      <c r="I18" s="147">
        <f t="shared" si="2"/>
        <v>-0.70771389729421563</v>
      </c>
      <c r="J18" s="146">
        <v>23140</v>
      </c>
      <c r="K18" s="147">
        <v>2.471867966991748</v>
      </c>
      <c r="L18" s="146">
        <v>22327</v>
      </c>
      <c r="M18" s="147">
        <f t="shared" si="1"/>
        <v>-3.5133967156439017E-2</v>
      </c>
      <c r="N18" s="146">
        <v>25007</v>
      </c>
      <c r="O18" s="147">
        <f t="shared" si="3"/>
        <v>0.12003403950373981</v>
      </c>
      <c r="P18" s="122">
        <f t="shared" si="4"/>
        <v>9.6653949041792808E-2</v>
      </c>
      <c r="Q18" s="146" t="s">
        <v>236</v>
      </c>
      <c r="R18" s="147" t="str">
        <f t="shared" si="5"/>
        <v>-</v>
      </c>
      <c r="S18" s="147" t="str">
        <f t="shared" si="6"/>
        <v>-</v>
      </c>
    </row>
    <row r="19" spans="1:19" x14ac:dyDescent="0.25">
      <c r="A19" s="1" t="s">
        <v>90</v>
      </c>
      <c r="B19" s="145" t="s">
        <v>91</v>
      </c>
      <c r="C19" s="146">
        <v>19462</v>
      </c>
      <c r="D19" s="146">
        <v>19829</v>
      </c>
      <c r="E19" s="147">
        <f t="shared" si="0"/>
        <v>1.885726030212731E-2</v>
      </c>
      <c r="F19" s="146">
        <v>19561</v>
      </c>
      <c r="G19" s="147">
        <f t="shared" si="2"/>
        <v>-1.3515558021080287E-2</v>
      </c>
      <c r="H19" s="146">
        <v>4928</v>
      </c>
      <c r="I19" s="147">
        <f t="shared" si="2"/>
        <v>-0.74807013956341706</v>
      </c>
      <c r="J19" s="146">
        <v>19838</v>
      </c>
      <c r="K19" s="147">
        <v>3.0255681818181817</v>
      </c>
      <c r="L19" s="146">
        <v>21079</v>
      </c>
      <c r="M19" s="147">
        <f t="shared" si="1"/>
        <v>6.2556709345700234E-2</v>
      </c>
      <c r="N19" s="146">
        <v>24207</v>
      </c>
      <c r="O19" s="147">
        <f t="shared" si="3"/>
        <v>0.14839413634422893</v>
      </c>
      <c r="P19" s="122">
        <f t="shared" si="4"/>
        <v>0.23751341955932714</v>
      </c>
      <c r="Q19" s="146" t="s">
        <v>236</v>
      </c>
      <c r="R19" s="147" t="str">
        <f t="shared" si="5"/>
        <v>-</v>
      </c>
      <c r="S19" s="147" t="str">
        <f t="shared" si="6"/>
        <v>-</v>
      </c>
    </row>
    <row r="20" spans="1:19" x14ac:dyDescent="0.25">
      <c r="A20" s="1" t="s">
        <v>92</v>
      </c>
      <c r="B20" s="145" t="s">
        <v>93</v>
      </c>
      <c r="C20" s="146">
        <v>22816</v>
      </c>
      <c r="D20" s="146">
        <v>21479</v>
      </c>
      <c r="E20" s="147">
        <f t="shared" si="0"/>
        <v>-5.8599228611500687E-2</v>
      </c>
      <c r="F20" s="146">
        <v>20974</v>
      </c>
      <c r="G20" s="147">
        <f t="shared" si="2"/>
        <v>-2.3511336654406634E-2</v>
      </c>
      <c r="H20" s="146">
        <v>6261</v>
      </c>
      <c r="I20" s="147">
        <f t="shared" si="2"/>
        <v>-0.70148755602174118</v>
      </c>
      <c r="J20" s="146">
        <v>19784</v>
      </c>
      <c r="K20" s="147">
        <v>2.1598786136399934</v>
      </c>
      <c r="L20" s="146">
        <v>23285</v>
      </c>
      <c r="M20" s="147">
        <f t="shared" si="1"/>
        <v>0.17696118075212297</v>
      </c>
      <c r="N20" s="146">
        <v>24142</v>
      </c>
      <c r="O20" s="147">
        <f t="shared" si="3"/>
        <v>3.6804809963495888E-2</v>
      </c>
      <c r="P20" s="122">
        <f t="shared" si="4"/>
        <v>0.15104414989987602</v>
      </c>
      <c r="Q20" s="146" t="s">
        <v>236</v>
      </c>
      <c r="R20" s="147" t="str">
        <f>IFERROR(Q20/N20-1,"-")</f>
        <v>-</v>
      </c>
      <c r="S20" s="147" t="str">
        <f t="shared" si="6"/>
        <v>-</v>
      </c>
    </row>
    <row r="21" spans="1:19" ht="15.75" x14ac:dyDescent="0.25">
      <c r="A21" s="1" t="s">
        <v>0</v>
      </c>
      <c r="B21" s="148" t="s">
        <v>30</v>
      </c>
      <c r="C21" s="149">
        <v>264633</v>
      </c>
      <c r="D21" s="149">
        <v>272428</v>
      </c>
      <c r="E21" s="150">
        <f t="shared" si="0"/>
        <v>2.9455887965597727E-2</v>
      </c>
      <c r="F21" s="149">
        <v>250224</v>
      </c>
      <c r="G21" s="150">
        <f>F21/D21-1</f>
        <v>-8.1504103836609998E-2</v>
      </c>
      <c r="H21" s="149">
        <v>96681</v>
      </c>
      <c r="I21" s="150">
        <f t="shared" si="2"/>
        <v>-0.61362219451371569</v>
      </c>
      <c r="J21" s="149">
        <v>140346</v>
      </c>
      <c r="K21" s="150">
        <v>0.45163992925186958</v>
      </c>
      <c r="L21" s="149">
        <v>257117</v>
      </c>
      <c r="M21" s="150">
        <f t="shared" si="1"/>
        <v>0.83202228777450027</v>
      </c>
      <c r="N21" s="149">
        <v>278594</v>
      </c>
      <c r="O21" s="150">
        <f t="shared" si="3"/>
        <v>8.3530066078866927E-2</v>
      </c>
      <c r="P21" s="150">
        <f t="shared" si="4"/>
        <v>0.1133784129420039</v>
      </c>
      <c r="Q21" s="149">
        <v>167315</v>
      </c>
      <c r="R21" s="150">
        <v>6.1394215824964959E-2</v>
      </c>
      <c r="S21" s="150">
        <v>0.1948681692232983</v>
      </c>
    </row>
    <row r="22" spans="1:19" ht="6" customHeight="1" x14ac:dyDescent="0.25"/>
    <row r="23" spans="1:19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57"/>
      <c r="Q23" s="146"/>
      <c r="R23" s="129"/>
      <c r="S23" s="129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B5DD3119-BBF0-4923-B195-556632379701}"/>
</file>

<file path=customXml/itemProps2.xml><?xml version="1.0" encoding="utf-8"?>
<ds:datastoreItem xmlns:ds="http://schemas.openxmlformats.org/officeDocument/2006/customXml" ds:itemID="{BB5FEC18-6E23-4970-A4B2-0781C6BA4B8C}"/>
</file>

<file path=customXml/itemProps3.xml><?xml version="1.0" encoding="utf-8"?>
<ds:datastoreItem xmlns:ds="http://schemas.openxmlformats.org/officeDocument/2006/customXml" ds:itemID="{7025F594-1AFF-47E6-8455-9FCFE408DC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2024-08-31T17:59:32Z</dcterms:created>
  <dcterms:modified xsi:type="dcterms:W3CDTF">2024-08-31T19:25:00Z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